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.mikiashvili\Desktop\sadagRveo tenderi 2020\"/>
    </mc:Choice>
  </mc:AlternateContent>
  <bookViews>
    <workbookView xWindow="0" yWindow="0" windowWidth="28800" windowHeight="11235" tabRatio="778" firstSheet="28" activeTab="28"/>
  </bookViews>
  <sheets>
    <sheet name="GPI" sheetId="3" state="hidden" r:id="rId1"/>
    <sheet name="ALDAGI" sheetId="21" state="hidden" r:id="rId2"/>
    <sheet name="Sheet2" sheetId="30" state="hidden" r:id="rId3"/>
    <sheet name="Gpi-loss" sheetId="28" state="hidden" r:id="rId4"/>
    <sheet name="due to pay" sheetId="29" state="hidden" r:id="rId5"/>
    <sheet name="list" sheetId="26" state="hidden" r:id="rId6"/>
    <sheet name="July-14" sheetId="25" state="hidden" r:id="rId7"/>
    <sheet name="Aldagi-loss" sheetId="27" state="hidden" r:id="rId8"/>
    <sheet name="Schedule1" sheetId="23" state="hidden" r:id="rId9"/>
    <sheet name="audit" sheetId="20" state="hidden" r:id="rId10"/>
    <sheet name="05-MAY" sheetId="19" state="hidden" r:id="rId11"/>
    <sheet name="05-Apr" sheetId="18" state="hidden" r:id="rId12"/>
    <sheet name="05-mar" sheetId="17" state="hidden" r:id="rId13"/>
    <sheet name="FEB-14" sheetId="16" state="hidden" r:id="rId14"/>
    <sheet name="20-Jan-14" sheetId="15" state="hidden" r:id="rId15"/>
    <sheet name="20-Dec" sheetId="14" state="hidden" r:id="rId16"/>
    <sheet name="5-DEC" sheetId="13" state="hidden" r:id="rId17"/>
    <sheet name="5-Nov" sheetId="12" state="hidden" r:id="rId18"/>
    <sheet name="5-SEP" sheetId="8" state="hidden" r:id="rId19"/>
    <sheet name="REINSURE" sheetId="7" state="hidden" r:id="rId20"/>
    <sheet name="5-Aug" sheetId="6" state="hidden" r:id="rId21"/>
    <sheet name="Base" sheetId="1" state="hidden" r:id="rId22"/>
    <sheet name="Sheet1" sheetId="9" state="hidden" r:id="rId23"/>
    <sheet name="Sheet3" sheetId="11" state="hidden" r:id="rId24"/>
    <sheet name="5-jun" sheetId="2" state="hidden" r:id="rId25"/>
    <sheet name="5-Jul" sheetId="4" state="hidden" r:id="rId26"/>
    <sheet name="9-Jul" sheetId="5" state="hidden" r:id="rId27"/>
    <sheet name="5-oct" sheetId="10" state="hidden" r:id="rId28"/>
    <sheet name="cars" sheetId="31" r:id="rId29"/>
    <sheet name="Sheet4" sheetId="32" state="hidden" r:id="rId30"/>
  </sheets>
  <definedNames>
    <definedName name="_xlnm._FilterDatabase" localSheetId="11" hidden="1">'05-Apr'!$A$1:$U$43</definedName>
    <definedName name="_xlnm._FilterDatabase" localSheetId="12" hidden="1">'05-mar'!$O$24:$U$33</definedName>
    <definedName name="_xlnm._FilterDatabase" localSheetId="17" hidden="1">'5-Nov'!$A$1:$Q$34</definedName>
    <definedName name="_xlnm._FilterDatabase" localSheetId="26" hidden="1">'9-Jul'!$A$99:$J$111</definedName>
    <definedName name="_xlnm._FilterDatabase" localSheetId="21" hidden="1">Base!$A$3:$Z$98</definedName>
    <definedName name="_xlnm._FilterDatabase" localSheetId="28" hidden="1">cars!$A$1:$F$101</definedName>
    <definedName name="_xlnm._FilterDatabase" localSheetId="0" hidden="1">GPI!$A$3:$AL$80</definedName>
    <definedName name="_xlnm._FilterDatabase" localSheetId="5" hidden="1">list!$A$1:$N$39</definedName>
    <definedName name="_xlnm._FilterDatabase" localSheetId="8" hidden="1">Schedule1!$B$1:$F$18</definedName>
    <definedName name="_xlnm.Print_Area" localSheetId="21">Base!$A$1:$P$97</definedName>
  </definedNames>
  <calcPr calcId="152511"/>
</workbook>
</file>

<file path=xl/calcChain.xml><?xml version="1.0" encoding="utf-8"?>
<calcChain xmlns="http://schemas.openxmlformats.org/spreadsheetml/2006/main">
  <c r="F103" i="31" l="1"/>
  <c r="P31" i="26" l="1"/>
  <c r="P32" i="26" s="1"/>
  <c r="P15" i="26"/>
  <c r="G24" i="27" l="1"/>
  <c r="H33" i="29" l="1"/>
  <c r="H32" i="29"/>
  <c r="H31" i="29"/>
  <c r="H30" i="29"/>
  <c r="H29" i="29"/>
  <c r="H4" i="27" l="1"/>
  <c r="I4" i="27" s="1"/>
  <c r="H5" i="27"/>
  <c r="I5" i="27" s="1"/>
  <c r="H6" i="27"/>
  <c r="I6" i="27" s="1"/>
  <c r="H7" i="27"/>
  <c r="I7" i="27" s="1"/>
  <c r="H8" i="27"/>
  <c r="I8" i="27" s="1"/>
  <c r="H3" i="27"/>
  <c r="I3" i="27" s="1"/>
  <c r="Q5" i="28"/>
  <c r="R5" i="28" s="1"/>
  <c r="Q6" i="28"/>
  <c r="R6" i="28" s="1"/>
  <c r="Q7" i="28"/>
  <c r="R7" i="28" s="1"/>
  <c r="Q8" i="28"/>
  <c r="R8" i="28" s="1"/>
  <c r="Q9" i="28"/>
  <c r="R9" i="28" s="1"/>
  <c r="Q10" i="28"/>
  <c r="R10" i="28" s="1"/>
  <c r="Q4" i="28"/>
  <c r="R4" i="28" s="1"/>
  <c r="R12" i="28" l="1"/>
  <c r="P8" i="27"/>
  <c r="D12" i="27" l="1"/>
  <c r="H12" i="28"/>
  <c r="H15" i="28" s="1"/>
  <c r="I10" i="28"/>
  <c r="I9" i="28"/>
  <c r="I8" i="28"/>
  <c r="I7" i="28"/>
  <c r="I6" i="28"/>
  <c r="I5" i="28"/>
  <c r="I4" i="28"/>
  <c r="P9" i="27"/>
  <c r="P7" i="27"/>
  <c r="P6" i="27"/>
  <c r="P5" i="27"/>
  <c r="P4" i="27"/>
  <c r="P3" i="27"/>
  <c r="L12" i="26" l="1"/>
  <c r="L13" i="26"/>
  <c r="L14" i="26"/>
  <c r="L15" i="26"/>
  <c r="L16" i="26"/>
  <c r="M16" i="26" s="1"/>
  <c r="L17" i="26"/>
  <c r="M17" i="26" s="1"/>
  <c r="L18" i="26"/>
  <c r="M18" i="26" s="1"/>
  <c r="L19" i="26"/>
  <c r="M19" i="26" s="1"/>
  <c r="L20" i="26"/>
  <c r="M20" i="26" s="1"/>
  <c r="L21" i="26"/>
  <c r="M21" i="26" s="1"/>
  <c r="L22" i="26"/>
  <c r="M22" i="26" s="1"/>
  <c r="L23" i="26"/>
  <c r="M23" i="26" s="1"/>
  <c r="L24" i="26"/>
  <c r="M24" i="26" s="1"/>
  <c r="N24" i="26" s="1"/>
  <c r="L25" i="26"/>
  <c r="M25" i="26" s="1"/>
  <c r="N25" i="26" s="1"/>
  <c r="L26" i="26"/>
  <c r="M26" i="26" s="1"/>
  <c r="N26" i="26" s="1"/>
  <c r="L27" i="26"/>
  <c r="M27" i="26" s="1"/>
  <c r="N27" i="26" s="1"/>
  <c r="L28" i="26"/>
  <c r="M28" i="26" s="1"/>
  <c r="N28" i="26" s="1"/>
  <c r="L29" i="26"/>
  <c r="M29" i="26" s="1"/>
  <c r="N29" i="26" s="1"/>
  <c r="L30" i="26"/>
  <c r="M30" i="26" s="1"/>
  <c r="N30" i="26" s="1"/>
  <c r="L31" i="26"/>
  <c r="M31" i="26" s="1"/>
  <c r="N31" i="26" s="1"/>
  <c r="L32" i="26"/>
  <c r="M32" i="26" s="1"/>
  <c r="N32" i="26" s="1"/>
  <c r="L33" i="26"/>
  <c r="M33" i="26" s="1"/>
  <c r="N33" i="26" s="1"/>
  <c r="L34" i="26"/>
  <c r="M34" i="26" s="1"/>
  <c r="N34" i="26" s="1"/>
  <c r="L35" i="26"/>
  <c r="M35" i="26" s="1"/>
  <c r="N35" i="26" s="1"/>
  <c r="L36" i="26"/>
  <c r="M36" i="26" s="1"/>
  <c r="N36" i="26" s="1"/>
  <c r="L37" i="26"/>
  <c r="M37" i="26" s="1"/>
  <c r="N37" i="26" s="1"/>
  <c r="L38" i="26"/>
  <c r="M38" i="26" s="1"/>
  <c r="N38" i="26" s="1"/>
  <c r="L11" i="26"/>
  <c r="L36" i="21" l="1"/>
  <c r="L37" i="21"/>
  <c r="L38" i="21"/>
  <c r="L39" i="21"/>
  <c r="L35" i="21"/>
  <c r="J102" i="3" l="1"/>
  <c r="M40" i="19" l="1"/>
  <c r="M39" i="19"/>
  <c r="M30" i="19"/>
  <c r="M34" i="19"/>
  <c r="M28" i="19"/>
  <c r="M26" i="19"/>
  <c r="M25" i="19"/>
  <c r="M23" i="19"/>
  <c r="M22" i="19"/>
  <c r="I71" i="3"/>
  <c r="L56" i="18" l="1"/>
  <c r="O56" i="18" s="1"/>
  <c r="O52" i="18"/>
  <c r="O53" i="18"/>
  <c r="O54" i="18"/>
  <c r="O51" i="18" l="1"/>
  <c r="I64" i="3" l="1"/>
  <c r="I63" i="3"/>
  <c r="I56" i="3"/>
  <c r="I62" i="3"/>
  <c r="I17" i="3"/>
  <c r="O36" i="18" l="1"/>
  <c r="I37" i="18"/>
  <c r="I36" i="18"/>
  <c r="L36" i="18" s="1"/>
  <c r="M36" i="18" s="1"/>
  <c r="N36" i="18" s="1"/>
  <c r="I5" i="3"/>
  <c r="I4" i="3"/>
  <c r="O33" i="18"/>
  <c r="I34" i="18"/>
  <c r="I38" i="3"/>
  <c r="I33" i="18"/>
  <c r="I12" i="3"/>
  <c r="L31" i="18"/>
  <c r="M31" i="18" s="1"/>
  <c r="N31" i="18" s="1"/>
  <c r="L29" i="18"/>
  <c r="M29" i="18" s="1"/>
  <c r="N29" i="18" s="1"/>
  <c r="L25" i="18"/>
  <c r="M25" i="18" s="1"/>
  <c r="N25" i="18" s="1"/>
  <c r="O25" i="18"/>
  <c r="L23" i="18"/>
  <c r="M23" i="18" s="1"/>
  <c r="N23" i="18" s="1"/>
  <c r="L18" i="18"/>
  <c r="M18" i="18" s="1"/>
  <c r="N18" i="18" s="1"/>
  <c r="O18" i="18"/>
  <c r="L16" i="18"/>
  <c r="M16" i="18" s="1"/>
  <c r="N16" i="18" s="1"/>
  <c r="O13" i="18"/>
  <c r="L13" i="18"/>
  <c r="M13" i="18" s="1"/>
  <c r="N13" i="18" s="1"/>
  <c r="L11" i="18"/>
  <c r="M11" i="18" s="1"/>
  <c r="N11" i="18" s="1"/>
  <c r="O4" i="18"/>
  <c r="L4" i="18"/>
  <c r="M4" i="18" s="1"/>
  <c r="N4" i="18" s="1"/>
  <c r="L33" i="18" l="1"/>
  <c r="M33" i="18" s="1"/>
  <c r="N33" i="18" s="1"/>
  <c r="L22" i="17"/>
  <c r="L21" i="17"/>
  <c r="L19" i="17"/>
  <c r="L18" i="17"/>
  <c r="L17" i="17"/>
  <c r="L16" i="17"/>
  <c r="L15" i="17"/>
  <c r="L11" i="17"/>
  <c r="M11" i="17" s="1"/>
  <c r="L3" i="17"/>
  <c r="M3" i="17" s="1"/>
  <c r="L9" i="17"/>
  <c r="M9" i="17" s="1"/>
  <c r="L8" i="17"/>
  <c r="M8" i="17" s="1"/>
  <c r="L7" i="17"/>
  <c r="M7" i="17" s="1"/>
  <c r="L2" i="17"/>
  <c r="M2" i="17" s="1"/>
  <c r="L10" i="17"/>
  <c r="M10" i="17" s="1"/>
  <c r="L4" i="17"/>
  <c r="M4" i="17" s="1"/>
  <c r="L5" i="17"/>
  <c r="M5" i="17" s="1"/>
  <c r="N49" i="16" l="1"/>
  <c r="N48" i="16"/>
  <c r="N47" i="16"/>
  <c r="N33" i="16"/>
  <c r="N32" i="16"/>
  <c r="N28" i="16"/>
  <c r="N26" i="16"/>
  <c r="N25" i="16"/>
  <c r="N24" i="16"/>
  <c r="N23" i="16"/>
  <c r="N21" i="16"/>
  <c r="I57" i="3" l="1"/>
  <c r="I58" i="3"/>
  <c r="I59" i="3"/>
  <c r="I61" i="3"/>
  <c r="I60" i="3"/>
  <c r="I20" i="3"/>
  <c r="I14" i="3"/>
  <c r="Q13" i="16" l="1"/>
  <c r="Q14" i="16"/>
  <c r="Q15" i="16"/>
  <c r="Q16" i="16"/>
  <c r="Q17" i="16"/>
  <c r="Q18" i="16"/>
  <c r="Q12" i="16"/>
  <c r="M27" i="15" l="1"/>
  <c r="P27" i="15" s="1"/>
  <c r="Q27" i="15" s="1"/>
  <c r="M11" i="15"/>
  <c r="M10" i="15"/>
  <c r="M9" i="15"/>
  <c r="M8" i="15"/>
  <c r="M7" i="15"/>
  <c r="M6" i="15"/>
  <c r="I11" i="15"/>
  <c r="I10" i="15"/>
  <c r="I9" i="15"/>
  <c r="I8" i="15"/>
  <c r="I7" i="15"/>
  <c r="I6" i="15"/>
  <c r="P4" i="15"/>
  <c r="Q4" i="15" s="1"/>
  <c r="M4" i="15"/>
  <c r="N4" i="15" s="1"/>
  <c r="M13" i="15"/>
  <c r="N13" i="15" s="1"/>
  <c r="M22" i="15"/>
  <c r="N22" i="15" s="1"/>
  <c r="M23" i="15"/>
  <c r="N23" i="15" s="1"/>
  <c r="M24" i="15"/>
  <c r="N24" i="15" s="1"/>
  <c r="M25" i="15"/>
  <c r="N25" i="15" s="1"/>
  <c r="M37" i="15"/>
  <c r="N37" i="15" s="1"/>
  <c r="M15" i="15"/>
  <c r="N15" i="15" s="1"/>
  <c r="M16" i="15"/>
  <c r="N16" i="15" s="1"/>
  <c r="M29" i="15"/>
  <c r="N29" i="15" s="1"/>
  <c r="M30" i="15"/>
  <c r="N30" i="15" s="1"/>
  <c r="M31" i="15"/>
  <c r="N31" i="15" s="1"/>
  <c r="M18" i="15"/>
  <c r="N18" i="15" s="1"/>
  <c r="M33" i="15"/>
  <c r="N33" i="15" s="1"/>
  <c r="M34" i="15"/>
  <c r="N34" i="15" s="1"/>
  <c r="N35" i="15"/>
  <c r="M20" i="15"/>
  <c r="N20" i="15" s="1"/>
  <c r="M39" i="15"/>
  <c r="N39" i="15" s="1"/>
  <c r="M3" i="15"/>
  <c r="N3" i="15" s="1"/>
  <c r="P37" i="15" l="1"/>
  <c r="Q37" i="15" s="1"/>
  <c r="P35" i="15"/>
  <c r="Q35" i="15" s="1"/>
  <c r="P39" i="15"/>
  <c r="Q39" i="15" s="1"/>
  <c r="P31" i="15"/>
  <c r="Q31" i="15" s="1"/>
  <c r="P20" i="15"/>
  <c r="Q20" i="15" s="1"/>
  <c r="N27" i="15"/>
  <c r="P25" i="15"/>
  <c r="Q25" i="15" s="1"/>
  <c r="P18" i="15"/>
  <c r="Q18" i="15" s="1"/>
  <c r="P11" i="15"/>
  <c r="Q11" i="15" s="1"/>
  <c r="P16" i="15"/>
  <c r="Q16" i="15" s="1"/>
  <c r="P13" i="15"/>
  <c r="Q13" i="15" s="1"/>
  <c r="I80" i="3"/>
  <c r="I79" i="3"/>
  <c r="I78" i="3"/>
  <c r="I77" i="3"/>
  <c r="I75" i="3"/>
  <c r="I76" i="3"/>
  <c r="I37" i="3" l="1"/>
  <c r="I6" i="13" l="1"/>
  <c r="I7" i="13"/>
  <c r="I8" i="13"/>
  <c r="I17" i="13"/>
  <c r="I9" i="13"/>
  <c r="I10" i="13"/>
  <c r="I11" i="13"/>
  <c r="I12" i="13"/>
  <c r="I18" i="13"/>
  <c r="I13" i="13"/>
  <c r="I14" i="13"/>
  <c r="I15" i="13"/>
  <c r="I20" i="13"/>
  <c r="I21" i="13"/>
  <c r="I22" i="13"/>
  <c r="I23" i="13"/>
  <c r="I24" i="13"/>
  <c r="I25" i="13"/>
  <c r="I5" i="13"/>
  <c r="R25" i="13"/>
  <c r="R24" i="13"/>
  <c r="R23" i="13"/>
  <c r="R22" i="13"/>
  <c r="R21" i="13"/>
  <c r="R20" i="13"/>
  <c r="I36" i="3" l="1"/>
  <c r="I34" i="3"/>
  <c r="I35" i="3"/>
  <c r="I39" i="3"/>
  <c r="M33" i="12" l="1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6" i="12"/>
  <c r="M15" i="12"/>
  <c r="M14" i="12"/>
  <c r="M18" i="12"/>
  <c r="M13" i="12"/>
  <c r="M12" i="12"/>
  <c r="M11" i="12"/>
  <c r="M10" i="12"/>
  <c r="M9" i="12"/>
  <c r="M8" i="12"/>
  <c r="M7" i="12"/>
  <c r="M6" i="12"/>
  <c r="M5" i="12"/>
  <c r="M4" i="12"/>
  <c r="M17" i="12"/>
  <c r="M3" i="12"/>
  <c r="M2" i="12"/>
  <c r="M5" i="10" l="1"/>
  <c r="M4" i="10"/>
  <c r="M23" i="10"/>
  <c r="M11" i="10"/>
  <c r="M21" i="10"/>
  <c r="M20" i="10"/>
  <c r="M19" i="10"/>
  <c r="M17" i="10"/>
  <c r="M16" i="10"/>
  <c r="M15" i="10"/>
  <c r="M14" i="10"/>
  <c r="M8" i="10"/>
  <c r="M9" i="10"/>
  <c r="M10" i="10"/>
  <c r="M7" i="10"/>
  <c r="M22" i="10"/>
  <c r="M18" i="10"/>
  <c r="M13" i="10"/>
  <c r="M12" i="10"/>
  <c r="M6" i="10"/>
  <c r="M26" i="10"/>
  <c r="M27" i="10"/>
  <c r="M28" i="10"/>
  <c r="M29" i="10"/>
  <c r="M30" i="10"/>
  <c r="M25" i="10"/>
  <c r="Q98" i="3"/>
  <c r="Q3" i="11"/>
  <c r="I55" i="3"/>
  <c r="I11" i="3"/>
  <c r="K23" i="8"/>
  <c r="K22" i="8"/>
  <c r="J19" i="8"/>
  <c r="J20" i="8"/>
  <c r="J18" i="8"/>
  <c r="J17" i="8"/>
  <c r="J16" i="8"/>
  <c r="J14" i="8"/>
  <c r="J11" i="8"/>
  <c r="J12" i="8"/>
  <c r="J13" i="8"/>
  <c r="J3" i="8"/>
  <c r="J4" i="8"/>
  <c r="J5" i="8"/>
  <c r="J6" i="8"/>
  <c r="J7" i="8"/>
  <c r="J8" i="8"/>
  <c r="J2" i="8"/>
  <c r="I54" i="3"/>
  <c r="I26" i="3"/>
  <c r="I16" i="3"/>
  <c r="I13" i="3"/>
  <c r="I10" i="3"/>
  <c r="I9" i="3"/>
  <c r="I70" i="3"/>
  <c r="J3" i="6"/>
  <c r="K3" i="6" s="1"/>
  <c r="J41" i="6"/>
  <c r="K41" i="6" s="1"/>
  <c r="J39" i="6"/>
  <c r="K39" i="6" s="1"/>
  <c r="J37" i="6"/>
  <c r="K37" i="6" s="1"/>
  <c r="J35" i="6"/>
  <c r="K35" i="6" s="1"/>
  <c r="J29" i="6"/>
  <c r="K29" i="6" s="1"/>
  <c r="K26" i="6"/>
  <c r="K24" i="6"/>
  <c r="J22" i="6"/>
  <c r="K22" i="6" s="1"/>
  <c r="J7" i="6"/>
  <c r="K7" i="6" s="1"/>
  <c r="I69" i="3"/>
  <c r="I50" i="3"/>
  <c r="I47" i="3"/>
  <c r="I42" i="3"/>
  <c r="I53" i="3"/>
  <c r="I52" i="3"/>
  <c r="I51" i="3"/>
  <c r="I49" i="3"/>
  <c r="I48" i="3"/>
  <c r="I46" i="3"/>
  <c r="I45" i="3"/>
  <c r="I44" i="3"/>
  <c r="I43" i="3"/>
  <c r="I68" i="3"/>
  <c r="L87" i="5"/>
  <c r="L88" i="5"/>
  <c r="L89" i="5"/>
  <c r="L91" i="5"/>
  <c r="L86" i="5"/>
  <c r="I90" i="5"/>
  <c r="L90" i="5" s="1"/>
  <c r="F80" i="5"/>
  <c r="G80" i="5" s="1"/>
  <c r="G90" i="5" s="1"/>
  <c r="F83" i="5"/>
  <c r="G83" i="5"/>
  <c r="F82" i="5"/>
  <c r="G82" i="5" s="1"/>
  <c r="F81" i="5"/>
  <c r="G81" i="5" s="1"/>
  <c r="F79" i="5"/>
  <c r="F78" i="5"/>
  <c r="G78" i="5" s="1"/>
  <c r="F77" i="5"/>
  <c r="F86" i="5" s="1"/>
  <c r="F76" i="5"/>
  <c r="G76" i="5" s="1"/>
  <c r="F75" i="5"/>
  <c r="G75" i="5" s="1"/>
  <c r="F74" i="5"/>
  <c r="G74" i="5" s="1"/>
  <c r="F73" i="5"/>
  <c r="G73" i="5" s="1"/>
  <c r="F72" i="5"/>
  <c r="F87" i="5" s="1"/>
  <c r="E53" i="5"/>
  <c r="E50" i="5"/>
  <c r="E47" i="5"/>
  <c r="E44" i="5"/>
  <c r="E41" i="5"/>
  <c r="E38" i="5"/>
  <c r="E35" i="5"/>
  <c r="E32" i="5"/>
  <c r="E29" i="5"/>
  <c r="E26" i="5"/>
  <c r="E23" i="5"/>
  <c r="E20" i="5"/>
  <c r="G77" i="5"/>
  <c r="G86" i="5" s="1"/>
  <c r="G68" i="5"/>
  <c r="G67" i="5"/>
  <c r="G66" i="5"/>
  <c r="G65" i="5"/>
  <c r="G64" i="5"/>
  <c r="G63" i="5"/>
  <c r="G62" i="5"/>
  <c r="G61" i="5"/>
  <c r="G60" i="5"/>
  <c r="G59" i="5"/>
  <c r="G58" i="5"/>
  <c r="G57" i="5"/>
  <c r="J8" i="4"/>
  <c r="J6" i="4"/>
  <c r="J3" i="4"/>
  <c r="J4" i="4"/>
  <c r="J2" i="4"/>
  <c r="I8" i="3"/>
  <c r="I31" i="3"/>
  <c r="I32" i="3"/>
  <c r="I33" i="3"/>
  <c r="G32" i="2"/>
  <c r="G30" i="2"/>
  <c r="G28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I41" i="3"/>
  <c r="G11" i="2"/>
  <c r="G9" i="2"/>
  <c r="G8" i="2"/>
  <c r="G7" i="2"/>
  <c r="G6" i="2"/>
  <c r="G5" i="2"/>
  <c r="G4" i="2"/>
  <c r="G3" i="2"/>
  <c r="G2" i="2"/>
  <c r="G10" i="2"/>
  <c r="Q80" i="3"/>
  <c r="Q79" i="3"/>
  <c r="Q78" i="3"/>
  <c r="Q77" i="3"/>
  <c r="Q76" i="3"/>
  <c r="Q75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94" i="3"/>
  <c r="Q22" i="3"/>
  <c r="Q21" i="3"/>
  <c r="Q20" i="3"/>
  <c r="Q19" i="3"/>
  <c r="Q18" i="3"/>
  <c r="Q17" i="3"/>
  <c r="Q16" i="3"/>
  <c r="Q15" i="3"/>
  <c r="Q14" i="3"/>
  <c r="Q93" i="3"/>
  <c r="Q13" i="3"/>
  <c r="Q12" i="3"/>
  <c r="Q11" i="3"/>
  <c r="Q10" i="3"/>
  <c r="Q9" i="3"/>
  <c r="Q8" i="3"/>
  <c r="Q7" i="3"/>
  <c r="Q6" i="3"/>
  <c r="Q5" i="3"/>
  <c r="Q4" i="3"/>
  <c r="Q92" i="3"/>
  <c r="Q91" i="3"/>
  <c r="Q90" i="3"/>
  <c r="Q89" i="3"/>
  <c r="Q88" i="3"/>
  <c r="Q87" i="3"/>
  <c r="Q86" i="3"/>
  <c r="Q85" i="3"/>
  <c r="Q84" i="3"/>
  <c r="J106" i="1"/>
  <c r="Q31" i="1"/>
  <c r="Q28" i="1"/>
  <c r="Q37" i="1"/>
  <c r="Q15" i="1"/>
  <c r="Q14" i="1"/>
  <c r="Q32" i="1"/>
  <c r="Q25" i="1"/>
  <c r="Q52" i="1"/>
  <c r="Q51" i="1"/>
  <c r="Q16" i="1"/>
  <c r="Q17" i="1"/>
  <c r="Q18" i="1"/>
  <c r="Q19" i="1"/>
  <c r="Q20" i="1"/>
  <c r="Q21" i="1"/>
  <c r="Q22" i="1"/>
  <c r="Q23" i="1"/>
  <c r="Q24" i="1"/>
  <c r="Q4" i="1"/>
  <c r="Q26" i="1"/>
  <c r="Q27" i="1"/>
  <c r="Q29" i="1"/>
  <c r="Q30" i="1"/>
  <c r="Q33" i="1"/>
  <c r="Q5" i="1"/>
  <c r="Q6" i="1"/>
  <c r="Q7" i="1"/>
  <c r="Q34" i="1"/>
  <c r="Q35" i="1"/>
  <c r="Q36" i="1"/>
  <c r="Q8" i="1"/>
  <c r="Q9" i="1"/>
  <c r="Q38" i="1"/>
  <c r="Q10" i="1"/>
  <c r="Q39" i="1"/>
  <c r="Q40" i="1"/>
  <c r="Q41" i="1"/>
  <c r="Q42" i="1"/>
  <c r="Q43" i="1"/>
  <c r="Q44" i="1"/>
  <c r="Q45" i="1"/>
  <c r="Q46" i="1"/>
  <c r="Q47" i="1"/>
  <c r="Q48" i="1"/>
  <c r="Q49" i="1"/>
  <c r="Q50" i="1"/>
  <c r="Q92" i="1"/>
  <c r="Q93" i="1"/>
  <c r="Q11" i="1"/>
  <c r="Q94" i="1"/>
  <c r="Q95" i="1"/>
  <c r="Q96" i="1"/>
  <c r="Q12" i="1"/>
  <c r="Q97" i="1"/>
  <c r="F89" i="5" l="1"/>
  <c r="F88" i="5"/>
  <c r="F90" i="5"/>
  <c r="G89" i="5"/>
  <c r="G72" i="5"/>
  <c r="G87" i="5" s="1"/>
  <c r="G79" i="5"/>
  <c r="F91" i="5"/>
</calcChain>
</file>

<file path=xl/comments1.xml><?xml version="1.0" encoding="utf-8"?>
<comments xmlns="http://schemas.openxmlformats.org/spreadsheetml/2006/main">
  <authors>
    <author>Lasha Gvazava</author>
  </authors>
  <commentList>
    <comment ref="C17" authorId="0" shapeId="0">
      <text>
        <r>
          <rPr>
            <b/>
            <sz val="9"/>
            <color indexed="81"/>
            <rFont val="Tahoma"/>
            <family val="2"/>
            <charset val="204"/>
          </rPr>
          <t>Lasha Gvazava: გასაუქმებელია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  <charset val="204"/>
          </rPr>
          <t>Lasha Gvazava:</t>
        </r>
        <r>
          <rPr>
            <sz val="9"/>
            <color indexed="81"/>
            <rFont val="Tahoma"/>
            <family val="2"/>
            <charset val="204"/>
          </rPr>
          <t xml:space="preserve">
გასაუქმებელია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04"/>
          </rPr>
          <t>Lasha Gvazava:</t>
        </r>
        <r>
          <rPr>
            <sz val="9"/>
            <color indexed="81"/>
            <rFont val="Tahoma"/>
            <family val="2"/>
            <charset val="204"/>
          </rPr>
          <t xml:space="preserve">
გასაუქმებელია</t>
        </r>
      </text>
    </comment>
  </commentList>
</comments>
</file>

<file path=xl/comments2.xml><?xml version="1.0" encoding="utf-8"?>
<comments xmlns="http://schemas.openxmlformats.org/spreadsheetml/2006/main">
  <authors>
    <author>Lasha Gvazava</author>
  </authors>
  <commentList>
    <comment ref="D12" authorId="0" shapeId="0">
      <text>
        <r>
          <rPr>
            <b/>
            <sz val="9"/>
            <color indexed="81"/>
            <rFont val="Tahoma"/>
            <family val="2"/>
            <charset val="204"/>
          </rPr>
          <t>Lasha Gvazava: გასაუქმებელია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  <charset val="204"/>
          </rPr>
          <t>Lasha Gvazava:</t>
        </r>
        <r>
          <rPr>
            <sz val="9"/>
            <color indexed="81"/>
            <rFont val="Tahoma"/>
            <family val="2"/>
            <charset val="204"/>
          </rPr>
          <t xml:space="preserve">
გასაუქმებელია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  <charset val="204"/>
          </rPr>
          <t>Lasha Gvazava:</t>
        </r>
        <r>
          <rPr>
            <sz val="9"/>
            <color indexed="81"/>
            <rFont val="Tahoma"/>
            <family val="2"/>
            <charset val="204"/>
          </rPr>
          <t xml:space="preserve">
გასაუქმებელია</t>
        </r>
      </text>
    </comment>
  </commentList>
</comments>
</file>

<file path=xl/sharedStrings.xml><?xml version="1.0" encoding="utf-8"?>
<sst xmlns="http://schemas.openxmlformats.org/spreadsheetml/2006/main" count="4368" uniqueCount="921">
  <si>
    <t>modeli</t>
  </si>
  <si>
    <t>nomeri</t>
  </si>
  <si>
    <t>sadazRvevo periodi</t>
  </si>
  <si>
    <t>man 26-463</t>
  </si>
  <si>
    <t>NFN-539</t>
  </si>
  <si>
    <t>man 26-403</t>
  </si>
  <si>
    <t>JRJ-133</t>
  </si>
  <si>
    <t>GWG-918</t>
  </si>
  <si>
    <t>CZC-910</t>
  </si>
  <si>
    <t>CZC-912</t>
  </si>
  <si>
    <t>QPQ-488</t>
  </si>
  <si>
    <t>man 26-402</t>
  </si>
  <si>
    <t>OWO-436</t>
  </si>
  <si>
    <t>man 19-272</t>
  </si>
  <si>
    <t>CZC-911</t>
  </si>
  <si>
    <t>man 18-460</t>
  </si>
  <si>
    <t>FDF-140</t>
  </si>
  <si>
    <t>man 19361</t>
  </si>
  <si>
    <t>MEG-606</t>
  </si>
  <si>
    <t>skania</t>
  </si>
  <si>
    <t>ONO-927</t>
  </si>
  <si>
    <t>esterer 6203</t>
  </si>
  <si>
    <t>DD-855</t>
  </si>
  <si>
    <t>mod aurepa</t>
  </si>
  <si>
    <t>PA-480</t>
  </si>
  <si>
    <t>mod d 650</t>
  </si>
  <si>
    <t>AC-575</t>
  </si>
  <si>
    <t>pcs33oz</t>
  </si>
  <si>
    <t>FF-686</t>
  </si>
  <si>
    <t>Svarzmiuleri</t>
  </si>
  <si>
    <t>zil431410</t>
  </si>
  <si>
    <t>EEQ-916</t>
  </si>
  <si>
    <t>gaz 53-12</t>
  </si>
  <si>
    <t>NNG-276</t>
  </si>
  <si>
    <t>NNG-283</t>
  </si>
  <si>
    <t>maz 5334</t>
  </si>
  <si>
    <t>NNG-279</t>
  </si>
  <si>
    <t xml:space="preserve">mersedes 220 </t>
  </si>
  <si>
    <t>ZMZ-784</t>
  </si>
  <si>
    <t>folksvageni</t>
  </si>
  <si>
    <t>QCQ-142</t>
  </si>
  <si>
    <t>zaz110207</t>
  </si>
  <si>
    <t>NNG-107</t>
  </si>
  <si>
    <t>zaz110218</t>
  </si>
  <si>
    <t>IUI-169</t>
  </si>
  <si>
    <t>reinj roveri</t>
  </si>
  <si>
    <t>SPG-792</t>
  </si>
  <si>
    <t>UCG-111</t>
  </si>
  <si>
    <t>SPG-191</t>
  </si>
  <si>
    <t>VOO-313</t>
  </si>
  <si>
    <t>TBS-210</t>
  </si>
  <si>
    <t>BVB-091</t>
  </si>
  <si>
    <t>BVB-092</t>
  </si>
  <si>
    <t>BVB-093</t>
  </si>
  <si>
    <t>ekos manqanebi</t>
  </si>
  <si>
    <t>AGA-996</t>
  </si>
  <si>
    <t>maieri 2119</t>
  </si>
  <si>
    <t>PA-069</t>
  </si>
  <si>
    <t>FF-721</t>
  </si>
  <si>
    <t>AC-087</t>
  </si>
  <si>
    <t>Skoda oqtavia</t>
  </si>
  <si>
    <t>NAB-430</t>
  </si>
  <si>
    <t>BAQ-370</t>
  </si>
  <si>
    <t>toiota korola</t>
  </si>
  <si>
    <t>micubiSi pajero</t>
  </si>
  <si>
    <t>suzuki grand vitara</t>
  </si>
  <si>
    <t>FF-142</t>
  </si>
  <si>
    <t>ADL-416</t>
  </si>
  <si>
    <t>არ მუშაობს</t>
  </si>
  <si>
    <t>კომენტარი</t>
  </si>
  <si>
    <t>NXN 975</t>
  </si>
  <si>
    <t>ford transziti</t>
  </si>
  <si>
    <t>polisis nomeri</t>
  </si>
  <si>
    <t>MI40576/11</t>
  </si>
  <si>
    <t>MI40575/11</t>
  </si>
  <si>
    <t>MI40573/11</t>
  </si>
  <si>
    <t>MI40568/11</t>
  </si>
  <si>
    <t>MI41757/11</t>
  </si>
  <si>
    <t>NXN 955</t>
  </si>
  <si>
    <t>NXN 974</t>
  </si>
  <si>
    <t>gamoSvebis weli</t>
  </si>
  <si>
    <t>SAK-331</t>
  </si>
  <si>
    <t>Kkategoria</t>
  </si>
  <si>
    <t>pasuxismgebeli departamenti</t>
  </si>
  <si>
    <t>satvirTo</t>
  </si>
  <si>
    <t>amwe</t>
  </si>
  <si>
    <t>msubuqi</t>
  </si>
  <si>
    <t>mikro/avt</t>
  </si>
  <si>
    <t>logistika/transp</t>
  </si>
  <si>
    <t>administracia</t>
  </si>
  <si>
    <t>usafrTxoeba/inkas</t>
  </si>
  <si>
    <t>დაპატიმრებულია</t>
  </si>
  <si>
    <t>teqnikური</t>
  </si>
  <si>
    <t>მუშაობს (senta)</t>
  </si>
  <si>
    <t>მუშაობს (koba)</t>
  </si>
  <si>
    <t>SPG-503</t>
  </si>
  <si>
    <t>ODO-850</t>
  </si>
  <si>
    <t>administracia/adami</t>
  </si>
  <si>
    <r>
      <t>adre iyo</t>
    </r>
    <r>
      <rPr>
        <b/>
        <sz val="11"/>
        <color theme="1"/>
        <rFont val="Arial"/>
        <family val="2"/>
      </rPr>
      <t xml:space="preserve"> KWK</t>
    </r>
    <r>
      <rPr>
        <b/>
        <sz val="11"/>
        <color theme="1"/>
        <rFont val="AcadNusx"/>
      </rPr>
      <t>-668</t>
    </r>
  </si>
  <si>
    <t>administracia/miSa</t>
  </si>
  <si>
    <t>administracia/oded</t>
  </si>
  <si>
    <t>administracia/aleqs</t>
  </si>
  <si>
    <t>logistika/Sesyidvebi</t>
  </si>
  <si>
    <t>logistika/rezo</t>
  </si>
  <si>
    <t>logistika/transporti</t>
  </si>
  <si>
    <t>RSR-087</t>
  </si>
  <si>
    <t>msubuqi, butkiani</t>
  </si>
  <si>
    <t>GPC-122</t>
  </si>
  <si>
    <t>seat inka komp</t>
  </si>
  <si>
    <t>KWK-670</t>
  </si>
  <si>
    <t>administracia/svaniZe</t>
  </si>
  <si>
    <t>რიჩარდ კირკიტაძე</t>
  </si>
  <si>
    <t>მიხეილ ქამაშაძე</t>
  </si>
  <si>
    <t>გიორგი ისაშვილი</t>
  </si>
  <si>
    <t>დავით ისაშვილი</t>
  </si>
  <si>
    <t>გიორგი ორჯონიკიძე</t>
  </si>
  <si>
    <t>ავთანდილ ჯერენაშვილი</t>
  </si>
  <si>
    <t>ნიკოლოზ ცილიკური</t>
  </si>
  <si>
    <t>მალხაზ შანიძე</t>
  </si>
  <si>
    <t>დავით ყანადაშვილი</t>
  </si>
  <si>
    <t>ნიკოლოზ ორჯონიკიძე</t>
  </si>
  <si>
    <t>მერაბ თევზაძე</t>
  </si>
  <si>
    <t>მძღოლები</t>
  </si>
  <si>
    <t>შოთა ნადარეიშვილი</t>
  </si>
  <si>
    <t>სენტა</t>
  </si>
  <si>
    <t>DXD-504</t>
  </si>
  <si>
    <t>CC-142</t>
  </si>
  <si>
    <t>გელა ღვედაშვილი</t>
  </si>
  <si>
    <t>man 26-360</t>
  </si>
  <si>
    <t>CJC-324</t>
  </si>
  <si>
    <t>CJC-325</t>
  </si>
  <si>
    <t>ავზი დაედგა NFN 539</t>
  </si>
  <si>
    <t>aga-si</t>
  </si>
  <si>
    <t>გოგი</t>
  </si>
  <si>
    <t>NNG-278</t>
  </si>
  <si>
    <t>ხვიჩა</t>
  </si>
  <si>
    <t>art trailer</t>
  </si>
  <si>
    <t>MM-120</t>
  </si>
  <si>
    <t>ნიკო ბულაური</t>
  </si>
  <si>
    <t>ნუგზარი თანიაშვილი</t>
  </si>
  <si>
    <t>მიხეილ ვარდოშვილი</t>
  </si>
  <si>
    <t>gaCerebulia Zveli kobas manqana</t>
  </si>
  <si>
    <t>MI51403/12</t>
  </si>
  <si>
    <t>MI51402/12</t>
  </si>
  <si>
    <t>MI51400/12</t>
  </si>
  <si>
    <t>MI51398/12</t>
  </si>
  <si>
    <t>MI51397/12</t>
  </si>
  <si>
    <t>MI51396/12</t>
  </si>
  <si>
    <t>MI51395/12</t>
  </si>
  <si>
    <t>MI51394/12</t>
  </si>
  <si>
    <t>MI51393/12</t>
  </si>
  <si>
    <t>MI51391/12</t>
  </si>
  <si>
    <t>MI51390/12</t>
  </si>
  <si>
    <t>MI51389/12</t>
  </si>
  <si>
    <t>MI51388/12</t>
  </si>
  <si>
    <t>MI51387/12</t>
  </si>
  <si>
    <t>MI51386/12</t>
  </si>
  <si>
    <t>MI51384/12</t>
  </si>
  <si>
    <t>MI51383/12</t>
  </si>
  <si>
    <t>MI51382/12</t>
  </si>
  <si>
    <t>MRM-242</t>
  </si>
  <si>
    <t>administracia/Tamuna</t>
  </si>
  <si>
    <t>MI51466/12</t>
  </si>
  <si>
    <t>ალექსანდრე ჭყონია</t>
  </si>
  <si>
    <t>SCANIA 124 L400</t>
  </si>
  <si>
    <t>FXF435</t>
  </si>
  <si>
    <t>MI 52373/12</t>
  </si>
  <si>
    <t>MI 52493/12</t>
  </si>
  <si>
    <t>MI 52494/12</t>
  </si>
  <si>
    <t>MI 52495/12</t>
  </si>
  <si>
    <t>MI52492/12</t>
  </si>
  <si>
    <t>gaiyida</t>
  </si>
  <si>
    <t>Porsche Cayanne S</t>
  </si>
  <si>
    <t>UCG111/HFH729</t>
  </si>
  <si>
    <t>MI 52877/12</t>
  </si>
  <si>
    <t>CJC-935</t>
  </si>
  <si>
    <t>Toyota Camry</t>
  </si>
  <si>
    <t>sedani</t>
  </si>
  <si>
    <t>MI 53050/12</t>
  </si>
  <si>
    <t>Fiat Doblo</t>
  </si>
  <si>
    <t>Fourgon</t>
  </si>
  <si>
    <t>VVU104</t>
  </si>
  <si>
    <t>MI 53353/12</t>
  </si>
  <si>
    <t>შესყიდვები</t>
  </si>
  <si>
    <t>VVU105</t>
  </si>
  <si>
    <t>MI 53354/12</t>
  </si>
  <si>
    <t>VVU106</t>
  </si>
  <si>
    <t>MI 53355/12</t>
  </si>
  <si>
    <t>VVU107</t>
  </si>
  <si>
    <t>MI 53356/12</t>
  </si>
  <si>
    <t>მიშა ბენიამინი</t>
  </si>
  <si>
    <t>Range Rover Sport</t>
  </si>
  <si>
    <t>UCG004</t>
  </si>
  <si>
    <t>msubuqi, maRali gamavlobis</t>
  </si>
  <si>
    <t>aleko beriZe</t>
  </si>
  <si>
    <t>MI 53108/12</t>
  </si>
  <si>
    <t>Suzuki SX4</t>
  </si>
  <si>
    <t>VVU164</t>
  </si>
  <si>
    <t>hatchback</t>
  </si>
  <si>
    <t>MI 53172/12</t>
  </si>
  <si>
    <t>MI 53171/12</t>
  </si>
  <si>
    <t>VVU165</t>
  </si>
  <si>
    <t>Volkswagen CADDY</t>
  </si>
  <si>
    <t>QLQ531</t>
  </si>
  <si>
    <t>MI 53399/12</t>
  </si>
  <si>
    <t>VVU410</t>
  </si>
  <si>
    <t>MI 53497/12</t>
  </si>
  <si>
    <t>MI 53499/12</t>
  </si>
  <si>
    <t>MI 53500/12</t>
  </si>
  <si>
    <t>Volkswagen SPORT</t>
  </si>
  <si>
    <t>JPJ068</t>
  </si>
  <si>
    <t>MI 54759/12</t>
  </si>
  <si>
    <t>NINCHO JIBLADZE</t>
  </si>
  <si>
    <t>MI54859/12</t>
  </si>
  <si>
    <t>Land Rover RANGE ROVER</t>
  </si>
  <si>
    <t>MI54864/12</t>
  </si>
  <si>
    <t>MI54860/12</t>
  </si>
  <si>
    <t>MI54861/12</t>
  </si>
  <si>
    <t>MI54862/12</t>
  </si>
  <si>
    <t>MI54863/12</t>
  </si>
  <si>
    <t>BAIER CISTERN</t>
  </si>
  <si>
    <t>KK574</t>
  </si>
  <si>
    <t>Tank Trailer</t>
  </si>
  <si>
    <t>MI 55804/12</t>
  </si>
  <si>
    <t>MI56854/12</t>
  </si>
  <si>
    <t>MI56855/12</t>
  </si>
  <si>
    <t>MI56856/12</t>
  </si>
  <si>
    <t>Jgenti irakli</t>
  </si>
  <si>
    <t>MI56858/12</t>
  </si>
  <si>
    <t>MI56859/12</t>
  </si>
  <si>
    <t>RANGE ROVER EVOQUE</t>
  </si>
  <si>
    <t>GLF002</t>
  </si>
  <si>
    <t>GATAMASHEBA</t>
  </si>
  <si>
    <t>RETAIL/MARKETING</t>
  </si>
  <si>
    <t>MI 57296/12</t>
  </si>
  <si>
    <t>RANGE ROVER SUPERCHARGE</t>
  </si>
  <si>
    <t>GLF003</t>
  </si>
  <si>
    <t>MI 57295/12</t>
  </si>
  <si>
    <t>MI57900/12</t>
  </si>
  <si>
    <t>DAMTVREULI</t>
  </si>
  <si>
    <t>გაუქმებულია</t>
  </si>
  <si>
    <t>VVU412</t>
  </si>
  <si>
    <t>VVU411</t>
  </si>
  <si>
    <t>Renault</t>
  </si>
  <si>
    <t>MI60635/13</t>
  </si>
  <si>
    <r>
      <t xml:space="preserve">franSiza srul zaralze </t>
    </r>
    <r>
      <rPr>
        <b/>
        <sz val="11"/>
        <color theme="1"/>
        <rFont val="Arial"/>
        <family val="2"/>
        <charset val="204"/>
      </rPr>
      <t>USD</t>
    </r>
  </si>
  <si>
    <r>
      <t>damatebiTi dafarvis limiti</t>
    </r>
    <r>
      <rPr>
        <b/>
        <sz val="11"/>
        <color theme="1"/>
        <rFont val="Arial"/>
        <family val="2"/>
        <charset val="204"/>
      </rPr>
      <t xml:space="preserve">  USD</t>
    </r>
  </si>
  <si>
    <r>
      <t xml:space="preserve">mesame mzaris mimarT pasux. limiti   </t>
    </r>
    <r>
      <rPr>
        <b/>
        <sz val="11"/>
        <color theme="1"/>
        <rFont val="Arial"/>
        <family val="2"/>
        <charset val="204"/>
      </rPr>
      <t>USD</t>
    </r>
  </si>
  <si>
    <r>
      <t>sadazRvevo Tanxa</t>
    </r>
    <r>
      <rPr>
        <b/>
        <sz val="11"/>
        <color theme="1"/>
        <rFont val="Arial"/>
        <family val="2"/>
        <charset val="204"/>
      </rPr>
      <t xml:space="preserve">  USD</t>
    </r>
  </si>
  <si>
    <r>
      <t>sadazRvevo premia</t>
    </r>
    <r>
      <rPr>
        <b/>
        <sz val="11"/>
        <color theme="1"/>
        <rFont val="Arial"/>
        <family val="2"/>
        <charset val="204"/>
      </rPr>
      <t xml:space="preserve">  USD</t>
    </r>
  </si>
  <si>
    <t>anazraurebis limiti</t>
  </si>
  <si>
    <t>1 kacze limiti</t>
  </si>
  <si>
    <r>
      <t>mZRolis da mgzavrebis ubeduri SemTxvevisgan dazRveva</t>
    </r>
    <r>
      <rPr>
        <b/>
        <sz val="11"/>
        <color theme="1"/>
        <rFont val="Arial"/>
        <family val="2"/>
        <charset val="204"/>
      </rPr>
      <t xml:space="preserve"> USD</t>
    </r>
  </si>
  <si>
    <t>MI60634/13</t>
  </si>
  <si>
    <t>sadle tracktor</t>
  </si>
  <si>
    <t>Volkswagen Caddy 1.9D</t>
  </si>
  <si>
    <t>QMQ675</t>
  </si>
  <si>
    <t>FOURGON</t>
  </si>
  <si>
    <t>mod kogeli</t>
  </si>
  <si>
    <t>MI59187/12</t>
  </si>
  <si>
    <t>MI59186/12</t>
  </si>
  <si>
    <t>MI59184/12</t>
  </si>
  <si>
    <t>mod t 2833</t>
  </si>
  <si>
    <t>MI59183/12</t>
  </si>
  <si>
    <t>MI59182/12</t>
  </si>
  <si>
    <t>mercedes BENZ2448</t>
  </si>
  <si>
    <t>Toyota rav 4</t>
  </si>
  <si>
    <t>Man 19-361</t>
  </si>
  <si>
    <t>Folkswagen k70</t>
  </si>
  <si>
    <t>MI59179/12</t>
  </si>
  <si>
    <t>TRAILOR S383EL3C</t>
  </si>
  <si>
    <t>TANK SEMI TRAILER</t>
  </si>
  <si>
    <t>MI61211/13</t>
  </si>
  <si>
    <t>Vehicle ID Number</t>
  </si>
  <si>
    <t>Vehicle registration certificate</t>
  </si>
  <si>
    <t>VFNS383ELN3C24556</t>
  </si>
  <si>
    <t>21.02.2012; AV7630297</t>
  </si>
  <si>
    <t>MAN T32T18GOF</t>
  </si>
  <si>
    <t>MI61210/13</t>
  </si>
  <si>
    <t>WMAT32D836M223656</t>
  </si>
  <si>
    <t>22.06.2012; AV8464547</t>
  </si>
  <si>
    <t>MI62281/13</t>
  </si>
  <si>
    <t>MI62280/13</t>
  </si>
  <si>
    <t>gafy=uWebulia</t>
  </si>
  <si>
    <t>MAN TGS 19.630</t>
  </si>
  <si>
    <t>OVV480</t>
  </si>
  <si>
    <t>TANK</t>
  </si>
  <si>
    <t>LOGISTICS</t>
  </si>
  <si>
    <t>MI61460/13</t>
  </si>
  <si>
    <t>OVV470</t>
  </si>
  <si>
    <t>MI61459/13</t>
  </si>
  <si>
    <t>OVV460</t>
  </si>
  <si>
    <t>MI61458/13</t>
  </si>
  <si>
    <t>KATMERCILER KAT 12</t>
  </si>
  <si>
    <t>VV181</t>
  </si>
  <si>
    <t>MI61457/13</t>
  </si>
  <si>
    <t>OVV464</t>
  </si>
  <si>
    <t>MI61456/13</t>
  </si>
  <si>
    <t>MI 64237/13</t>
  </si>
  <si>
    <t>MI64914/13</t>
  </si>
  <si>
    <t>Mecedes-Benz-Actros</t>
  </si>
  <si>
    <t>WVV721</t>
  </si>
  <si>
    <t>Sadle Tracktor</t>
  </si>
  <si>
    <t>Other Antonsen EKW</t>
  </si>
  <si>
    <t>HZ644</t>
  </si>
  <si>
    <t>MI64915/13</t>
  </si>
  <si>
    <t>WWO402</t>
  </si>
  <si>
    <t>LORRI GOODS WAGON</t>
  </si>
  <si>
    <t>MI64916/13</t>
  </si>
  <si>
    <t>Other ART01</t>
  </si>
  <si>
    <t>MI65295/13</t>
  </si>
  <si>
    <t>old police</t>
  </si>
  <si>
    <t>MI65762/13</t>
  </si>
  <si>
    <t>MI65763/13</t>
  </si>
  <si>
    <t>MI65764/13</t>
  </si>
  <si>
    <t>MI65765/13</t>
  </si>
  <si>
    <t>MI65767/13</t>
  </si>
  <si>
    <t>MI65768/13</t>
  </si>
  <si>
    <t>MI65769/13</t>
  </si>
  <si>
    <t>MI65770/13</t>
  </si>
  <si>
    <t>MI65772/13</t>
  </si>
  <si>
    <t>MI65773/13</t>
  </si>
  <si>
    <t>MI65775/13</t>
  </si>
  <si>
    <t>MI65777/13</t>
  </si>
  <si>
    <t>MI65778/13</t>
  </si>
  <si>
    <t>MI65779/13</t>
  </si>
  <si>
    <t>MI65774/13</t>
  </si>
  <si>
    <t>Canceled</t>
  </si>
  <si>
    <t>Mercedes-Benz 1840</t>
  </si>
  <si>
    <t>XZX280</t>
  </si>
  <si>
    <t>Sadle tracktor</t>
  </si>
  <si>
    <t>MI66327/13</t>
  </si>
  <si>
    <t>MAN TGA</t>
  </si>
  <si>
    <t>YVV544</t>
  </si>
  <si>
    <t>MI66393/13</t>
  </si>
  <si>
    <t>MI66637/13</t>
  </si>
  <si>
    <t>SECURITY/CONTROL</t>
  </si>
  <si>
    <t>NINCHO</t>
  </si>
  <si>
    <t>TECHNICAL/Gegi</t>
  </si>
  <si>
    <t>PROCUREMENT</t>
  </si>
  <si>
    <t>LOGISTICS/TRANSPORT</t>
  </si>
  <si>
    <t>RETAIL/darbaiseli</t>
  </si>
  <si>
    <t>TECHNICAL</t>
  </si>
  <si>
    <t>Retail/Yoram</t>
  </si>
  <si>
    <t>Retail/Jgenti</t>
  </si>
  <si>
    <t>LOGISTICS/KOTE</t>
  </si>
  <si>
    <t>PCE004</t>
  </si>
  <si>
    <t>old #</t>
  </si>
  <si>
    <t>XLER4X20004402975</t>
  </si>
  <si>
    <t>17.06.2012; AV8446183</t>
  </si>
  <si>
    <t>SCHWARZMULLER TKA</t>
  </si>
  <si>
    <t>MM325</t>
  </si>
  <si>
    <t>MI67008/13</t>
  </si>
  <si>
    <t>MI 67316/13</t>
  </si>
  <si>
    <t>MI 67317/13</t>
  </si>
  <si>
    <t>MI 67318/13</t>
  </si>
  <si>
    <t>MI67319/13</t>
  </si>
  <si>
    <t>CJC935</t>
  </si>
  <si>
    <t>vehicle</t>
  </si>
  <si>
    <t>reg. #</t>
  </si>
  <si>
    <t>police</t>
  </si>
  <si>
    <t>exp. Date</t>
  </si>
  <si>
    <t>insurance sum USD</t>
  </si>
  <si>
    <t>MI 67693/13</t>
  </si>
  <si>
    <t>I 148658/13</t>
  </si>
  <si>
    <t>I 148647/13</t>
  </si>
  <si>
    <t>MI 67704/13</t>
  </si>
  <si>
    <t>I 148649/13</t>
  </si>
  <si>
    <t>MI 67695/13</t>
  </si>
  <si>
    <t>MI 67696/13</t>
  </si>
  <si>
    <t>I 148652/13</t>
  </si>
  <si>
    <t>MI 67689/13</t>
  </si>
  <si>
    <t>MI 67690/13</t>
  </si>
  <si>
    <t>MI 67691/13</t>
  </si>
  <si>
    <t>MI 67692/13</t>
  </si>
  <si>
    <t>MI 67697/13</t>
  </si>
  <si>
    <t>I 148654/13</t>
  </si>
  <si>
    <t>I 148655/13</t>
  </si>
  <si>
    <t>MI 67698/13</t>
  </si>
  <si>
    <t>MI 67699/13</t>
  </si>
  <si>
    <t>MI 67703/13</t>
  </si>
  <si>
    <t xml:space="preserve">MI 67689/13-67692/13; </t>
  </si>
  <si>
    <t>MI 67695/13-67696/13</t>
  </si>
  <si>
    <t>MI 67698/13; MI 67699/13; MI 67703/13</t>
  </si>
  <si>
    <t xml:space="preserve">I 148658/13; </t>
  </si>
  <si>
    <t xml:space="preserve">I 148647/13; </t>
  </si>
  <si>
    <t xml:space="preserve">I 148649/13; </t>
  </si>
  <si>
    <t xml:space="preserve">I 148652/13; </t>
  </si>
  <si>
    <t xml:space="preserve">I 148654/13; </t>
  </si>
  <si>
    <t xml:space="preserve">I 148655/13; </t>
  </si>
  <si>
    <t>I 148584/13</t>
  </si>
  <si>
    <t xml:space="preserve"> </t>
  </si>
  <si>
    <t>I 148913/13; MI60634/13; MI60635/13</t>
  </si>
  <si>
    <t>I 148585/13; MI64914/13; MI64915/13; MI64916/13</t>
  </si>
  <si>
    <t>Nissan Armada</t>
  </si>
  <si>
    <t>PNP334</t>
  </si>
  <si>
    <t>LIGHT HIGH PASSABILITY</t>
  </si>
  <si>
    <t>RETAIL</t>
  </si>
  <si>
    <t>MI67847/13</t>
  </si>
  <si>
    <t>5N1AA0NC4BN605743</t>
  </si>
  <si>
    <t>ZFA26300009189573</t>
  </si>
  <si>
    <t>ZFA26300009189569</t>
  </si>
  <si>
    <t>ZFA26300009189568</t>
  </si>
  <si>
    <t>ZFA26300009189566</t>
  </si>
  <si>
    <t>TSMEYB21S00630395</t>
  </si>
  <si>
    <t>TSMEYB21S00630116</t>
  </si>
  <si>
    <t>TSMEYB21S00652756</t>
  </si>
  <si>
    <t>TSMEYB21S00659313</t>
  </si>
  <si>
    <t>TSMEYB21S00659288</t>
  </si>
  <si>
    <t>6T1BE42K5BX690354</t>
  </si>
  <si>
    <t>MI67693/13</t>
  </si>
  <si>
    <t>SALLSAAE4AA250870</t>
  </si>
  <si>
    <t>WV1ZZZ9KZXR540379</t>
  </si>
  <si>
    <t>Mazda3</t>
  </si>
  <si>
    <t>VWW923</t>
  </si>
  <si>
    <t>sedan</t>
  </si>
  <si>
    <t>Administration</t>
  </si>
  <si>
    <t>MI68251/13</t>
  </si>
  <si>
    <t>JMZBL12F711552328</t>
  </si>
  <si>
    <t>BBU422</t>
  </si>
  <si>
    <t>VAGON SCHEME</t>
  </si>
  <si>
    <t>ZFA26300006109271</t>
  </si>
  <si>
    <t>MI68610/13</t>
  </si>
  <si>
    <t>MI69817/13</t>
  </si>
  <si>
    <r>
      <rPr>
        <sz val="11"/>
        <color theme="1"/>
        <rFont val="Arial"/>
        <family val="2"/>
        <charset val="204"/>
      </rPr>
      <t xml:space="preserve">Lorri Borne </t>
    </r>
    <r>
      <rPr>
        <sz val="11"/>
        <color theme="1"/>
        <rFont val="AcadNusx"/>
      </rPr>
      <t>amwe</t>
    </r>
  </si>
  <si>
    <t>MI69818/13</t>
  </si>
  <si>
    <t>WMAT373465W032143</t>
  </si>
  <si>
    <t>WMAT372474W030651</t>
  </si>
  <si>
    <t>WMAF019317M146483</t>
  </si>
  <si>
    <t>MI69820/13</t>
  </si>
  <si>
    <t>TANK TRAILER</t>
  </si>
  <si>
    <t>Esterer 6203</t>
  </si>
  <si>
    <t>MI69821/13</t>
  </si>
  <si>
    <t>W09014218TH27113</t>
  </si>
  <si>
    <t>MI69822/13</t>
  </si>
  <si>
    <t>SALLMAMH4BA343732</t>
  </si>
  <si>
    <t>MI69823/13</t>
  </si>
  <si>
    <t>Sedan</t>
  </si>
  <si>
    <t>WVWMP7AN3CE507918</t>
  </si>
  <si>
    <t>JPJ-068</t>
  </si>
  <si>
    <t>I 152699/13</t>
  </si>
  <si>
    <t>I 152727/13</t>
  </si>
  <si>
    <t>I 151385/13</t>
  </si>
  <si>
    <t>I 154038/13</t>
  </si>
  <si>
    <t>I 154035/13</t>
  </si>
  <si>
    <t>I 154039/13</t>
  </si>
  <si>
    <t>I 146558/13</t>
  </si>
  <si>
    <t>I 147452/13</t>
  </si>
  <si>
    <t>I 147451/13</t>
  </si>
  <si>
    <t>additional coverage</t>
  </si>
  <si>
    <t>Yes</t>
  </si>
  <si>
    <t>No</t>
  </si>
  <si>
    <t>premium amount usd</t>
  </si>
  <si>
    <t>year</t>
  </si>
  <si>
    <t>Reg #</t>
  </si>
  <si>
    <t>police #</t>
  </si>
  <si>
    <t>WMAT360813M220353</t>
  </si>
  <si>
    <r>
      <rPr>
        <sz val="11"/>
        <color theme="1"/>
        <rFont val="Arial Narrow"/>
        <family val="2"/>
        <charset val="204"/>
      </rPr>
      <t>TANK</t>
    </r>
    <r>
      <rPr>
        <sz val="11"/>
        <color theme="1"/>
        <rFont val="AcadNusx"/>
      </rPr>
      <t>/satvirTo</t>
    </r>
  </si>
  <si>
    <t>MI 70565/13</t>
  </si>
  <si>
    <t>MI70564/13</t>
  </si>
  <si>
    <t>LAND ROVER RANGE</t>
  </si>
  <si>
    <t>Light High Passability</t>
  </si>
  <si>
    <t>SPG191</t>
  </si>
  <si>
    <t>14.05.2011; AV6409875</t>
  </si>
  <si>
    <t>18.08.2011; AV6885999</t>
  </si>
  <si>
    <t>Administration/Adam</t>
  </si>
  <si>
    <t>Administration/oded</t>
  </si>
  <si>
    <t>Vehicle mark&amp; model</t>
  </si>
  <si>
    <t>Vehicle type</t>
  </si>
  <si>
    <t>Department/Person</t>
  </si>
  <si>
    <t>vehicle ID number</t>
  </si>
  <si>
    <t>Insurance period</t>
  </si>
  <si>
    <t>Registration Certificate</t>
  </si>
  <si>
    <t>Insurance police #</t>
  </si>
  <si>
    <t>Registration #</t>
  </si>
  <si>
    <t>Year of production</t>
  </si>
  <si>
    <t>SALLMAME4AA307767</t>
  </si>
  <si>
    <t>11.11.2011; AV7322321</t>
  </si>
  <si>
    <t>WVWZZZ3CZ8P048473</t>
  </si>
  <si>
    <t>ირაკლი სვანიძე</t>
  </si>
  <si>
    <t>Volkswagen PASSAT CL 2.0</t>
  </si>
  <si>
    <t>Toyota COROLLA</t>
  </si>
  <si>
    <t>JTDBZ42E509032159</t>
  </si>
  <si>
    <t>08.02.2011; AV594927</t>
  </si>
  <si>
    <t>Jgenti irakli, Canceled</t>
  </si>
  <si>
    <t>MI59179/12,MI59182/12,MI59187/12,MI59183/12,MI59184/12,MI59186/12</t>
  </si>
  <si>
    <t>MI 67689/13,MI 67690/13,MI 67691/13,MI 67692/13</t>
  </si>
  <si>
    <t>MI 67698/13,MI 67699/13,MI 67703/13</t>
  </si>
  <si>
    <t>MI64914/13,MI64915/13,MI64916/13</t>
  </si>
  <si>
    <t>Vehicles</t>
  </si>
  <si>
    <t>I 160082/13</t>
  </si>
  <si>
    <t>I 160083/13</t>
  </si>
  <si>
    <t>I 160084/13</t>
  </si>
  <si>
    <t>I 160085/13</t>
  </si>
  <si>
    <t>I 160086/13</t>
  </si>
  <si>
    <t>I 160087/13</t>
  </si>
  <si>
    <t>I 160088/13</t>
  </si>
  <si>
    <t>I 160089/13</t>
  </si>
  <si>
    <t>I 160090/13</t>
  </si>
  <si>
    <t>I 160091/13</t>
  </si>
  <si>
    <t>MI[65762-65765]&amp;MI[65767-65770]/13&amp;MI[65772-65773]/13&amp;MI65775/13&amp;MI[65777-65779]/13</t>
  </si>
  <si>
    <t>MI69822/13&amp;MI69823/13</t>
  </si>
  <si>
    <t>MI61210/13&amp;MI61211/13</t>
  </si>
  <si>
    <t>MI69817/13&amp;MI69818/13&amp;MI69820/13&amp;MI69821/13</t>
  </si>
  <si>
    <t>MI[61456-61460]/13</t>
  </si>
  <si>
    <t>MI72507/13</t>
  </si>
  <si>
    <t>JSAJTA74V00500188</t>
  </si>
  <si>
    <t>MI56855/13</t>
  </si>
  <si>
    <t>MI72504/13</t>
  </si>
  <si>
    <t>JSAJTA74V00501733</t>
  </si>
  <si>
    <t>MI72505/13</t>
  </si>
  <si>
    <t>MI72506/13</t>
  </si>
  <si>
    <t>`</t>
  </si>
  <si>
    <t>MI73476/13</t>
  </si>
  <si>
    <t>WF0LXXGBVLWM56204</t>
  </si>
  <si>
    <t>USD</t>
  </si>
  <si>
    <t>MI75356/13</t>
  </si>
  <si>
    <t>Mercedes-Benz 2448</t>
  </si>
  <si>
    <t>MI75357/13</t>
  </si>
  <si>
    <t>WMA503890M025539</t>
  </si>
  <si>
    <t>WDB65847316725304</t>
  </si>
  <si>
    <t>MI75359/13</t>
  </si>
  <si>
    <t>mod Koegel</t>
  </si>
  <si>
    <t>Tank</t>
  </si>
  <si>
    <t>n/a</t>
  </si>
  <si>
    <t>MI75361/13</t>
  </si>
  <si>
    <t>MI75363/13</t>
  </si>
  <si>
    <t>JTMBH31V406058719</t>
  </si>
  <si>
    <t>MI75364/13</t>
  </si>
  <si>
    <t>WV1ZZZ9KZ3R532369</t>
  </si>
  <si>
    <t>MI 60634/13</t>
  </si>
  <si>
    <t>MI 60635/13</t>
  </si>
  <si>
    <t>MI 64914/13</t>
  </si>
  <si>
    <t>MI 64915/13</t>
  </si>
  <si>
    <t>MI 64916/13</t>
  </si>
  <si>
    <t>MI 67847/13</t>
  </si>
  <si>
    <t>MI 68251/13</t>
  </si>
  <si>
    <t>MI 76742/13; MI 76742/13</t>
  </si>
  <si>
    <t>MI 75356/13; 75357/13;75359/13;75361/13;75363/13;75364/13</t>
  </si>
  <si>
    <t>MI 67695/13; MI 67696/13</t>
  </si>
  <si>
    <t>MI (67689/13:MI 67692/13)</t>
  </si>
  <si>
    <t>MI 67698/13;MI 67699/13;MI 67703/13</t>
  </si>
  <si>
    <t>MI (64914/13:MI 64916/13)</t>
  </si>
  <si>
    <t>Policy #</t>
  </si>
  <si>
    <t>Risk</t>
  </si>
  <si>
    <t>State #</t>
  </si>
  <si>
    <t>Model</t>
  </si>
  <si>
    <t>MTPL</t>
  </si>
  <si>
    <t>MA</t>
  </si>
  <si>
    <t>MI 61210/13</t>
  </si>
  <si>
    <t>DXD504</t>
  </si>
  <si>
    <t>T32T18GOF</t>
  </si>
  <si>
    <t>YES</t>
  </si>
  <si>
    <t>MI 61211/13</t>
  </si>
  <si>
    <t>CC142</t>
  </si>
  <si>
    <t>S383EL3C</t>
  </si>
  <si>
    <t>MI 61456/13</t>
  </si>
  <si>
    <t>TGS 19.360</t>
  </si>
  <si>
    <t>MI 61457/13</t>
  </si>
  <si>
    <t>KAT 12</t>
  </si>
  <si>
    <t>MI 61458/13</t>
  </si>
  <si>
    <t>MI 61459/13</t>
  </si>
  <si>
    <t>MI 61460/13</t>
  </si>
  <si>
    <t>Casco</t>
  </si>
  <si>
    <t>Additional coverage</t>
  </si>
  <si>
    <t>Currency</t>
  </si>
  <si>
    <t>22.02.2015</t>
  </si>
  <si>
    <t>24.02.2015</t>
  </si>
  <si>
    <t>insurance period To</t>
  </si>
  <si>
    <t>MI80596/14</t>
  </si>
  <si>
    <t>Saddle Tracktor</t>
  </si>
  <si>
    <t>MI80597/14</t>
  </si>
  <si>
    <t>WMA06WZZ7DP040675</t>
  </si>
  <si>
    <t>MI80599/14</t>
  </si>
  <si>
    <t>N/A</t>
  </si>
  <si>
    <t>WMA18WZZ9DP040711</t>
  </si>
  <si>
    <t>MI80600/14</t>
  </si>
  <si>
    <t>MI80601/14</t>
  </si>
  <si>
    <t>WMA18WZZ7DP040691</t>
  </si>
  <si>
    <t>MI80602/14</t>
  </si>
  <si>
    <t>WMA18WZZ1DP040699</t>
  </si>
  <si>
    <t>MI80603/14</t>
  </si>
  <si>
    <t>inv.#170006/14</t>
  </si>
  <si>
    <t>inv.#170007/14</t>
  </si>
  <si>
    <t>inv.#170008/14</t>
  </si>
  <si>
    <t>inv.#170009/14</t>
  </si>
  <si>
    <t>inv.#170010/14</t>
  </si>
  <si>
    <t>inv.#170011/14</t>
  </si>
  <si>
    <t>inv.#170012/14</t>
  </si>
  <si>
    <t>inv.#170013/14</t>
  </si>
  <si>
    <t>inv.#170014/14</t>
  </si>
  <si>
    <t>inv.#170015/14</t>
  </si>
  <si>
    <t>inv.#170016/14</t>
  </si>
  <si>
    <t>MI72505/13;MI72504/13</t>
  </si>
  <si>
    <t>MI69822/13;MI69823/13</t>
  </si>
  <si>
    <t>MI69817/13;MI69818/13;MI69820/13;MI69821/13</t>
  </si>
  <si>
    <t>MI {65762/13;65763/13;65764/13;65765/13;65767/13;65768/13;65769/13;65770/13;65772/13;65773/13;65775/13;65777/13;65778/13;65779/13}</t>
  </si>
  <si>
    <t>inv.#172959/14</t>
  </si>
  <si>
    <t>inv.#172961/14</t>
  </si>
  <si>
    <t>inv.#172962/14</t>
  </si>
  <si>
    <t>inv.#172964/14</t>
  </si>
  <si>
    <t>inv.#172963/14</t>
  </si>
  <si>
    <t>inv.#172966/14</t>
  </si>
  <si>
    <t>inv.#172972/14</t>
  </si>
  <si>
    <t>inv.#171569/14</t>
  </si>
  <si>
    <t>inv.#171567/14</t>
  </si>
  <si>
    <t>MI66637/13;</t>
  </si>
  <si>
    <t>MI70564/13;</t>
  </si>
  <si>
    <t>MI67008/13;</t>
  </si>
  <si>
    <t>MI73476/13;</t>
  </si>
  <si>
    <t>MI 67316/13;MI 67317/13;MI 67318/13;</t>
  </si>
  <si>
    <t>MI 70565/13;</t>
  </si>
  <si>
    <t>MI67319/13;</t>
  </si>
  <si>
    <t>MI80599/14;MI80600/14;MI80601/14;MI80602/14;MI80603/14;</t>
  </si>
  <si>
    <t>MI80596/14;</t>
  </si>
  <si>
    <t>WMA18WZZ2CP036871</t>
  </si>
  <si>
    <t>Reinsure</t>
  </si>
  <si>
    <t>MI76742/14</t>
  </si>
  <si>
    <t>WMAF192046M195637</t>
  </si>
  <si>
    <t>MI76743/14</t>
  </si>
  <si>
    <t>Seat Inca</t>
  </si>
  <si>
    <t>Station wagon</t>
  </si>
  <si>
    <t>MI81690/14</t>
  </si>
  <si>
    <t>MI81688/14</t>
  </si>
  <si>
    <t>MAN TGS {26-360}</t>
  </si>
  <si>
    <t>WMA06WZZ3CP036864</t>
  </si>
  <si>
    <t>Tank semi trailer</t>
  </si>
  <si>
    <t>MI83073/14</t>
  </si>
  <si>
    <t>NP9BT51KNC3252153</t>
  </si>
  <si>
    <t>WV1ZZZ9KZYR528955</t>
  </si>
  <si>
    <t>MI 82929/14</t>
  </si>
  <si>
    <t>WDB9340321K892752</t>
  </si>
  <si>
    <t>MI 83070/14</t>
  </si>
  <si>
    <t>MI83071/14</t>
  </si>
  <si>
    <t>MI 83069/14</t>
  </si>
  <si>
    <t>I 177379/14</t>
  </si>
  <si>
    <t>I 176813/14</t>
  </si>
  <si>
    <t>I 177385/14</t>
  </si>
  <si>
    <t>Ford Transit</t>
  </si>
  <si>
    <t>BII012</t>
  </si>
  <si>
    <t>CARGO-PASSENGER</t>
  </si>
  <si>
    <t>MI83534/14</t>
  </si>
  <si>
    <t>WF05XXTTF57J57078</t>
  </si>
  <si>
    <t>inv.#178769/14</t>
  </si>
  <si>
    <t>inv.#178772/14</t>
  </si>
  <si>
    <t>inv.#178773/14</t>
  </si>
  <si>
    <t>inv.#178776/14</t>
  </si>
  <si>
    <t>inv.#178778/14</t>
  </si>
  <si>
    <t>inv.#178779/14</t>
  </si>
  <si>
    <t>inv.#178781/14</t>
  </si>
  <si>
    <t>inv.#178782/14</t>
  </si>
  <si>
    <t>inv.#179258/14</t>
  </si>
  <si>
    <t>Tank truck KAMAZ 5320 QOO-235</t>
  </si>
  <si>
    <t>5 900</t>
  </si>
  <si>
    <t>Tank truck KAMAZ 53212 RAX-606</t>
  </si>
  <si>
    <t>8 260</t>
  </si>
  <si>
    <t>Passenger car TOYOTA COROLLA  (TBS-210)</t>
  </si>
  <si>
    <t>15 000</t>
  </si>
  <si>
    <t>Tank truck MAZ 53371 XOX-160</t>
  </si>
  <si>
    <t>9 440</t>
  </si>
  <si>
    <t>Tank truck MAZ 500 TAT-754</t>
  </si>
  <si>
    <t>1 180</t>
  </si>
  <si>
    <t>Tank truck MAN 26-463 NFN-593</t>
  </si>
  <si>
    <t>21 240</t>
  </si>
  <si>
    <t>Tank truck MAN 26-403 GWG-918</t>
  </si>
  <si>
    <t>17 700</t>
  </si>
  <si>
    <t>Tank truck MAZ 5334 XYX-896</t>
  </si>
  <si>
    <t>10 620</t>
  </si>
  <si>
    <t>Tank truck MAZ 54323 XYX-894</t>
  </si>
  <si>
    <t>Tank truck ZIL 130 MVW-614</t>
  </si>
  <si>
    <t>Tank truck ZIL 431410 EEQ-916</t>
  </si>
  <si>
    <t>6 490</t>
  </si>
  <si>
    <t>Tank truck ZIL 431412 YEA-685</t>
  </si>
  <si>
    <t>Tank truck + Trailer PSC-330 (ONO-927; FF-686)</t>
  </si>
  <si>
    <t>48 380</t>
  </si>
  <si>
    <t>2003/1995</t>
  </si>
  <si>
    <t>Tank truck GAZ 5301 XYX-895</t>
  </si>
  <si>
    <t>3 540</t>
  </si>
  <si>
    <t>Tank truck GAZ 5201 XYX-378</t>
  </si>
  <si>
    <t>5 310</t>
  </si>
  <si>
    <t>Tank truck MAN 24-360 ZOZ-341</t>
  </si>
  <si>
    <t>4 720</t>
  </si>
  <si>
    <t>მოდელი</t>
  </si>
  <si>
    <t>გამოშ. წელი</t>
  </si>
  <si>
    <t>რეგ. ნომერი</t>
  </si>
  <si>
    <t>კატეგორია</t>
  </si>
  <si>
    <t>სადაზღვევო
 თანხა</t>
  </si>
  <si>
    <t>პოლისი</t>
  </si>
  <si>
    <t>MO/C-010267/14</t>
  </si>
  <si>
    <t>ავტოტრანსპორტის მარკა და მოდელი</t>
  </si>
  <si>
    <t>სარეგისტრაციო  ნომერი</t>
  </si>
  <si>
    <t>მესამე პირთა წინაშე პასუხისმგებლობის დაზღვევა</t>
  </si>
  <si>
    <t>მძღოლისა და მგზავრების დაზღვევა, ლიმიტი</t>
  </si>
  <si>
    <t>მძღოლისა და მგზავრების დაზღვევა, ლიმიტი პიროვნებაზე</t>
  </si>
  <si>
    <t>NFN 539</t>
  </si>
  <si>
    <t>YVV 544</t>
  </si>
  <si>
    <t>MRM 242</t>
  </si>
  <si>
    <t>TBS 210</t>
  </si>
  <si>
    <t>VOO 313</t>
  </si>
  <si>
    <t>SPG 191</t>
  </si>
  <si>
    <t>ZMZ 784</t>
  </si>
  <si>
    <t>FF 142</t>
  </si>
  <si>
    <t>AC 575</t>
  </si>
  <si>
    <t xml:space="preserve"> დაზღვევის საწყისი თარიღი </t>
  </si>
  <si>
    <t xml:space="preserve">დაზღვევის   ბოლო თარიღი </t>
  </si>
  <si>
    <t>გამოშვების  წელი</t>
  </si>
  <si>
    <t>სადაზღვევო პრემია</t>
  </si>
  <si>
    <t>Toyota Rav 4</t>
  </si>
  <si>
    <t>MO/C-010853/14</t>
  </si>
  <si>
    <t>ID</t>
  </si>
  <si>
    <t xml:space="preserve">სედანი/Sedan
</t>
  </si>
  <si>
    <t>FXF 435</t>
  </si>
  <si>
    <t>MO/C-011379/14</t>
  </si>
  <si>
    <t xml:space="preserve">გამწე უნაგირა/Sadle tracktor
</t>
  </si>
  <si>
    <t xml:space="preserve">SCHWARZMULLER TKA </t>
  </si>
  <si>
    <t>MM 325</t>
  </si>
  <si>
    <t>Police N</t>
  </si>
  <si>
    <t>Payment date</t>
  </si>
  <si>
    <t>Amount</t>
  </si>
  <si>
    <t>MO/C-011606/14</t>
  </si>
  <si>
    <t>MO/C-012231/14</t>
  </si>
  <si>
    <t>სატვირთო/Truck</t>
  </si>
  <si>
    <t>Suzuki Grand Vitara</t>
  </si>
  <si>
    <t>Man 26-403</t>
  </si>
  <si>
    <t>GWG 918</t>
  </si>
  <si>
    <t>BVB 091</t>
  </si>
  <si>
    <t>BVB 093</t>
  </si>
  <si>
    <t>Toyota Corolla</t>
  </si>
  <si>
    <t>MO/C-013004/14</t>
  </si>
  <si>
    <t>NMTBB4JE30R030576</t>
  </si>
  <si>
    <t>VVU 165</t>
  </si>
  <si>
    <t xml:space="preserve">ჰაჩბექი/hatchback
</t>
  </si>
  <si>
    <t>VVU 104</t>
  </si>
  <si>
    <t>VVU 105</t>
  </si>
  <si>
    <t>VVU 106</t>
  </si>
  <si>
    <t>VVU 107</t>
  </si>
  <si>
    <t>PCE 004</t>
  </si>
  <si>
    <t>VVU 410</t>
  </si>
  <si>
    <t>VVU 411</t>
  </si>
  <si>
    <t>VVU 412</t>
  </si>
  <si>
    <t>PNP 334</t>
  </si>
  <si>
    <t>VWW 923</t>
  </si>
  <si>
    <t>IIV 424</t>
  </si>
  <si>
    <t>Ford Transit 100T260S</t>
  </si>
  <si>
    <t>სატვირთო-სამგზავრო/
Cargo-Passenger</t>
  </si>
  <si>
    <t>ცისტერნა ნახევრად გამწე/
TANK SEMI TRAILER</t>
  </si>
  <si>
    <r>
      <t>sadazRvevo premia</t>
    </r>
    <r>
      <rPr>
        <b/>
        <sz val="10"/>
        <color theme="1"/>
        <rFont val="Arial"/>
        <family val="2"/>
        <charset val="204"/>
      </rPr>
      <t xml:space="preserve">  USD</t>
    </r>
  </si>
  <si>
    <r>
      <t>sadazRvevo Tanxa</t>
    </r>
    <r>
      <rPr>
        <b/>
        <sz val="10"/>
        <color theme="1"/>
        <rFont val="Arial"/>
        <family val="2"/>
        <charset val="204"/>
      </rPr>
      <t xml:space="preserve">  USD</t>
    </r>
  </si>
  <si>
    <r>
      <t xml:space="preserve">franSiza srul zaralze </t>
    </r>
    <r>
      <rPr>
        <b/>
        <sz val="10"/>
        <color theme="1"/>
        <rFont val="Arial"/>
        <family val="2"/>
        <charset val="204"/>
      </rPr>
      <t>USD</t>
    </r>
  </si>
  <si>
    <r>
      <t>damatebiTi dafarvis limiti</t>
    </r>
    <r>
      <rPr>
        <b/>
        <sz val="10"/>
        <color theme="1"/>
        <rFont val="Arial"/>
        <family val="2"/>
        <charset val="204"/>
      </rPr>
      <t xml:space="preserve">  USD</t>
    </r>
  </si>
  <si>
    <r>
      <t xml:space="preserve">mesame mzaris mimarT pasux. limiti   </t>
    </r>
    <r>
      <rPr>
        <b/>
        <sz val="10"/>
        <color theme="1"/>
        <rFont val="Arial"/>
        <family val="2"/>
        <charset val="204"/>
      </rPr>
      <t>USD</t>
    </r>
  </si>
  <si>
    <r>
      <t>mZRolis da mgzavrebis ubeduri SemTxvevisgan dazRveva</t>
    </r>
    <r>
      <rPr>
        <b/>
        <sz val="10"/>
        <color theme="1"/>
        <rFont val="Arial"/>
        <family val="2"/>
        <charset val="204"/>
      </rPr>
      <t xml:space="preserve"> USD</t>
    </r>
  </si>
  <si>
    <t>polisis
 nomeri</t>
  </si>
  <si>
    <t>OVV-464</t>
  </si>
  <si>
    <t>VV-181</t>
  </si>
  <si>
    <t>NXN-955</t>
  </si>
  <si>
    <t>BV</t>
  </si>
  <si>
    <t>NBV</t>
  </si>
  <si>
    <t>Acc. Depr</t>
  </si>
  <si>
    <t>USD 1.735
 rate</t>
  </si>
  <si>
    <t>GPI HOLDING</t>
  </si>
  <si>
    <t>Leasing</t>
  </si>
  <si>
    <t>JPJ 068</t>
  </si>
  <si>
    <t>MO/C-015467/14</t>
  </si>
  <si>
    <t xml:space="preserve">ფურგონი/WAGON
</t>
  </si>
  <si>
    <t>MO/C-015276/14</t>
  </si>
  <si>
    <t>MO/C-015090/14</t>
  </si>
  <si>
    <t>MAN TGX 18.440</t>
  </si>
  <si>
    <t>FFI 831</t>
  </si>
  <si>
    <t>FFI 837</t>
  </si>
  <si>
    <t>MO/C-015554/14</t>
  </si>
  <si>
    <t>უნაგირა საწევარი/
Sadle tracktor</t>
  </si>
  <si>
    <t>ცისტერნა / TANK</t>
  </si>
  <si>
    <t>Date</t>
  </si>
  <si>
    <t>Police</t>
  </si>
  <si>
    <t>Invoice</t>
  </si>
  <si>
    <t>Supplier</t>
  </si>
  <si>
    <t>Aldagi-BCI</t>
  </si>
  <si>
    <t>h</t>
  </si>
  <si>
    <t>GPI-Holding</t>
  </si>
  <si>
    <t>I 189354/14</t>
  </si>
  <si>
    <t>MI83073/14; MI83534/14</t>
  </si>
  <si>
    <t>MI72504/13; MI72505/13</t>
  </si>
  <si>
    <t>I 189355/14</t>
  </si>
  <si>
    <t>I 189356/14</t>
  </si>
  <si>
    <t>MI80599/14;MI80600/14; MI80601/14; MI80602/14; MI80603/14</t>
  </si>
  <si>
    <t>I 189358/14</t>
  </si>
  <si>
    <t>I 189359/14</t>
  </si>
  <si>
    <t>iakob?</t>
  </si>
  <si>
    <t>FFI 362</t>
  </si>
  <si>
    <t>Lorri Borne amwe</t>
  </si>
  <si>
    <t>Lorri Borne / ამწე</t>
  </si>
  <si>
    <t>QPQ 488</t>
  </si>
  <si>
    <t>CZC 912</t>
  </si>
  <si>
    <t>CZC 911</t>
  </si>
  <si>
    <t>DD 855</t>
  </si>
  <si>
    <t>OZGUL T22</t>
  </si>
  <si>
    <t>ABO42A</t>
  </si>
  <si>
    <t>ABO43A</t>
  </si>
  <si>
    <t>ცისტერნა ნახევრადმისაბმელი/
TANK SEMI TRAILER</t>
  </si>
  <si>
    <t>მაღალი გამავლობის/
High Passability</t>
  </si>
  <si>
    <t>მაღალი გამავლობის</t>
  </si>
  <si>
    <t>AB011A</t>
  </si>
  <si>
    <t>AB346A</t>
  </si>
  <si>
    <t>MAN26403</t>
  </si>
  <si>
    <t xml:space="preserve">CZC-910 </t>
  </si>
  <si>
    <t>საწვავმზიდი</t>
  </si>
  <si>
    <t>Toyota korola</t>
  </si>
  <si>
    <t>DAF 75 310 SAWVAVMZIDI</t>
  </si>
  <si>
    <t>AS656SA</t>
  </si>
  <si>
    <t>AS655SA</t>
  </si>
  <si>
    <t>MAN</t>
  </si>
  <si>
    <t>AS622SA</t>
  </si>
  <si>
    <t xml:space="preserve">MAN TGS </t>
  </si>
  <si>
    <t>NFN539</t>
  </si>
  <si>
    <t>MAN14232</t>
  </si>
  <si>
    <t>VV339WW</t>
  </si>
  <si>
    <t>FFI 834</t>
  </si>
  <si>
    <t>LG780GL</t>
  </si>
  <si>
    <t>AH696HA</t>
  </si>
  <si>
    <t>WZ777ZZ</t>
  </si>
  <si>
    <t>AA372ZZ</t>
  </si>
  <si>
    <t>Mercedes Benz 809D</t>
  </si>
  <si>
    <t>BD067BD</t>
  </si>
  <si>
    <t>MAN თ 19.400</t>
  </si>
  <si>
    <t>OO282GG</t>
  </si>
  <si>
    <t>Mercedes Benz E320</t>
  </si>
  <si>
    <t>VV494OO</t>
  </si>
  <si>
    <t>FI454IF</t>
  </si>
  <si>
    <t>XX-626-MM</t>
  </si>
  <si>
    <t>SB-949-BS</t>
  </si>
  <si>
    <t>MAN TGA 26.440 (WMAH21ZZ47W082300)</t>
  </si>
  <si>
    <t>OC-744-CO</t>
  </si>
  <si>
    <t>SCANIA 94 220 (VLUP4X20009065318)</t>
  </si>
  <si>
    <t>ZQ-088-ZQ</t>
  </si>
  <si>
    <t xml:space="preserve">TOYOTA LANDCRUISER LC200 (JTMHU01JOG4127669) </t>
  </si>
  <si>
    <t>GG-050-GS</t>
  </si>
  <si>
    <t xml:space="preserve">Mazda 3 (JMZBM52A801502640) </t>
  </si>
  <si>
    <t>GG-307-EE</t>
  </si>
  <si>
    <t>სედანი/Sedan</t>
  </si>
  <si>
    <t xml:space="preserve">Mazda 3 (JMZBM52A831328112) </t>
  </si>
  <si>
    <t>CC-535-OO</t>
  </si>
  <si>
    <t xml:space="preserve">Mazda 3 (JMZBM52A831327859) </t>
  </si>
  <si>
    <t>GG-308-EE</t>
  </si>
  <si>
    <t xml:space="preserve">TOYOTA RAV-4 (JTMRF4DV4B5041630) </t>
  </si>
  <si>
    <t>RT-676-TR</t>
  </si>
  <si>
    <t xml:space="preserve">TOYOTA CAMRY (4T1BF1FK6CU100246) </t>
  </si>
  <si>
    <t>SL-422-SL</t>
  </si>
  <si>
    <t xml:space="preserve">TOYOTA CAMRY (4T1BF1FK8DU720419) </t>
  </si>
  <si>
    <t>OO-676-OJ</t>
  </si>
  <si>
    <t xml:space="preserve">ფორდ ტრანზიტი (WFOXXXTTFFX8K58672) </t>
  </si>
  <si>
    <t>LL-147-OO</t>
  </si>
  <si>
    <t>სატვირთო-სამგზავრო, მიკრო-ავტობუსი</t>
  </si>
  <si>
    <t xml:space="preserve">MERCEDES BENZ E - KLASS (WDB2111A034969) </t>
  </si>
  <si>
    <t>RA-369-RU</t>
  </si>
  <si>
    <t>MERCEDES BENZ E - CLS552</t>
  </si>
  <si>
    <r>
      <t>sadazRvevo Tanxa</t>
    </r>
    <r>
      <rPr>
        <b/>
        <sz val="11"/>
        <rFont val="Arial"/>
        <family val="2"/>
        <charset val="204"/>
      </rPr>
      <t xml:space="preserve">  USD</t>
    </r>
  </si>
  <si>
    <t>TOYOTA COROLLA</t>
  </si>
  <si>
    <t>OO443GG</t>
  </si>
  <si>
    <t>Sun Stores</t>
  </si>
  <si>
    <t>Scania R480</t>
  </si>
  <si>
    <t>MAN  TGA 26.410</t>
  </si>
  <si>
    <t>CC-959-MM</t>
  </si>
  <si>
    <t>AA-901-AW</t>
  </si>
  <si>
    <t>CC-449-CD</t>
  </si>
  <si>
    <t>CS-987-SC</t>
  </si>
  <si>
    <t>II-332-WW</t>
  </si>
  <si>
    <t>NNG 278</t>
  </si>
  <si>
    <t>MIR-349</t>
  </si>
  <si>
    <t>NNG 279</t>
  </si>
  <si>
    <t>GG-567-S</t>
  </si>
  <si>
    <t>ავტომობილი FORD TRANSIT</t>
  </si>
  <si>
    <t>ავტომობილი TOYOTA CAMRY</t>
  </si>
  <si>
    <t>ავტომობილი Toyota Corolla</t>
  </si>
  <si>
    <t>ავტომობილი VOLKSWAGEN JETTA</t>
  </si>
  <si>
    <t>ა/მანქანა ზაზ 110218</t>
  </si>
  <si>
    <t>ა/მანქანა სენს</t>
  </si>
  <si>
    <t>ავტომობილი ZIL 130</t>
  </si>
  <si>
    <t>ნახევრადმისაბმელი ცისტერნა (33000 ლიტრის ტევადობის)</t>
  </si>
  <si>
    <t>TO-766-OO</t>
  </si>
  <si>
    <t>TO-667-OO</t>
  </si>
  <si>
    <t>მაზ  5334 NNG 279</t>
  </si>
  <si>
    <t>ავტომობილი FORD TRANSIT (WFOXXXTTFX7E52505) (AA-901AW)</t>
  </si>
  <si>
    <t>ავტომობილი FORD TRANSIT (WFOXXXTTFXAJ33642) (CC-959-MM)</t>
  </si>
  <si>
    <t>ავტომობილი TOYOTA CAMRY (4T1BF1FK7DU712716) (CC-449-CD)</t>
  </si>
  <si>
    <t>ავტომობილი Toyota Corolla (NMTBB3JE70R107590) (CS-987-SC)</t>
  </si>
  <si>
    <t>ავტომობილი VOLKSWAGEN JETTA (3VW1K7AJOEM352026) (II-332-WW)</t>
  </si>
  <si>
    <t>II-934-YY</t>
  </si>
  <si>
    <t>II-935-YY</t>
  </si>
  <si>
    <t>II-647-YY</t>
  </si>
  <si>
    <t>PP-569-RR</t>
  </si>
  <si>
    <t>II-362-YY</t>
  </si>
  <si>
    <t>JS-636-SJ</t>
  </si>
  <si>
    <t>WC-031-CW</t>
  </si>
  <si>
    <t>LG-070-GL</t>
  </si>
  <si>
    <t>RR-300-SS</t>
  </si>
  <si>
    <t>SS-876-B</t>
  </si>
  <si>
    <t>ავტომობილიBMW</t>
  </si>
  <si>
    <t xml:space="preserve">TOYOTA LANDCRUISER </t>
  </si>
  <si>
    <t xml:space="preserve">TOYOTA RAV-4 </t>
  </si>
  <si>
    <t>KOEGEL</t>
  </si>
  <si>
    <t>მისაბმელი</t>
  </si>
  <si>
    <r>
      <t xml:space="preserve">Renault </t>
    </r>
    <r>
      <rPr>
        <sz val="10"/>
        <rFont val="Arial"/>
        <family val="2"/>
      </rPr>
      <t>simbol</t>
    </r>
  </si>
  <si>
    <r>
      <t xml:space="preserve"> OPEL </t>
    </r>
    <r>
      <rPr>
        <sz val="10"/>
        <rFont val="Arial"/>
        <family val="2"/>
      </rPr>
      <t>zapira</t>
    </r>
  </si>
  <si>
    <t>ZW777ZZ</t>
  </si>
  <si>
    <t>CF-887-CF</t>
  </si>
  <si>
    <t>ავტომობილი მაცივარი (WDB9036111R571582)</t>
  </si>
  <si>
    <t>JJ-686-LL</t>
  </si>
  <si>
    <t>ავტომობილი FIAT NUOBO DOBLO CARGO</t>
  </si>
  <si>
    <t xml:space="preserve">ავტომობილი MAZDA CX 5 Core 2500; (JMZKEEWLA00713501) </t>
  </si>
  <si>
    <t xml:space="preserve">ავტომობილი OPEL COMBO-C (WOLOXCF0694256632) </t>
  </si>
  <si>
    <t>ავტომობილი TOYOTA CAMRY (JTNBF4HK803006109)</t>
  </si>
  <si>
    <t xml:space="preserve">ავტომობილი Toyota LandCruiser LC150 (JTEBH3FJ705103594) </t>
  </si>
  <si>
    <t xml:space="preserve">ავტომობილი WOLFSWAGEN JETTA (3VWDP7AJ2DM211777) </t>
  </si>
  <si>
    <t>ავტომობილი მაღალი გამავლობის TOYOTA LANDCRUISER LC 200 (JTMHVO2J404249257)</t>
  </si>
  <si>
    <t>WWO-402</t>
  </si>
  <si>
    <t>DD-975-CC</t>
  </si>
  <si>
    <t>QQ-699-EE</t>
  </si>
  <si>
    <t>SS-986-SS</t>
  </si>
  <si>
    <t>QW-466-WQ</t>
  </si>
  <si>
    <t>QQ-779-EE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</si>
</sst>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%"/>
    <numFmt numFmtId="165" formatCode="&quot;$&quot;#,##0.00"/>
  </numFmts>
  <fonts count="45">
    <font>
      <sz val="11"/>
      <color theme="1"/>
      <name val="Calibri"/>
      <family val="2"/>
      <charset val="1"/>
      <scheme val="minor"/>
    </font>
    <font>
      <sz val="11"/>
      <color theme="1"/>
      <name val="AcadNusx"/>
    </font>
    <font>
      <sz val="11"/>
      <color theme="1"/>
      <name val="Calibri"/>
      <family val="2"/>
      <charset val="204"/>
      <scheme val="minor"/>
    </font>
    <font>
      <b/>
      <sz val="11"/>
      <color theme="1"/>
      <name val="AcadNusx"/>
    </font>
    <font>
      <b/>
      <sz val="16"/>
      <color theme="1"/>
      <name val="AcadNusx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b/>
      <sz val="11"/>
      <color theme="1"/>
      <name val="Arial"/>
      <family val="2"/>
    </font>
    <font>
      <sz val="11"/>
      <name val="AcadNusx"/>
    </font>
    <font>
      <sz val="11"/>
      <name val="Calibri"/>
      <family val="2"/>
      <charset val="204"/>
      <scheme val="minor"/>
    </font>
    <font>
      <sz val="11"/>
      <name val="Calibri"/>
      <family val="2"/>
      <charset val="1"/>
      <scheme val="minor"/>
    </font>
    <font>
      <sz val="11"/>
      <color rgb="FFFF0000"/>
      <name val="AcadNusx"/>
    </font>
    <font>
      <sz val="9"/>
      <color theme="3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b/>
      <sz val="11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Arial Narrow"/>
      <family val="2"/>
      <charset val="204"/>
    </font>
    <font>
      <sz val="9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3"/>
      <name val="Arial"/>
      <family val="2"/>
      <charset val="204"/>
    </font>
    <font>
      <sz val="11"/>
      <color theme="3"/>
      <name val="Calibri"/>
      <family val="2"/>
      <charset val="1"/>
      <scheme val="minor"/>
    </font>
    <font>
      <b/>
      <sz val="10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theme="1"/>
      <name val="AcadNusx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charset val="1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1"/>
      <name val="AcadNusx"/>
    </font>
    <font>
      <b/>
      <i/>
      <sz val="11"/>
      <name val="AcadNusx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i/>
      <u val="singleAccounting"/>
      <sz val="11"/>
      <name val="Calibri"/>
      <family val="2"/>
      <charset val="204"/>
      <scheme val="minor"/>
    </font>
    <font>
      <sz val="10"/>
      <name val="Calibri"/>
      <family val="2"/>
      <charset val="1"/>
      <scheme val="minor"/>
    </font>
    <font>
      <sz val="10"/>
      <name val="Calibri"/>
      <family val="2"/>
      <charset val="204"/>
      <scheme val="minor"/>
    </font>
    <font>
      <sz val="10"/>
      <name val="AcadNusx"/>
    </font>
    <font>
      <sz val="10"/>
      <name val="ტი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rgb="FFA3202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5" fillId="5" borderId="0" applyNumberFormat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580">
    <xf numFmtId="0" fontId="0" fillId="0" borderId="0" xfId="0"/>
    <xf numFmtId="0" fontId="3" fillId="4" borderId="2" xfId="0" applyFont="1" applyFill="1" applyBorder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14" fontId="1" fillId="3" borderId="8" xfId="0" applyNumberFormat="1" applyFont="1" applyFill="1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3" fillId="0" borderId="6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1" fillId="0" borderId="6" xfId="0" applyFont="1" applyBorder="1" applyProtection="1">
      <protection locked="0"/>
    </xf>
    <xf numFmtId="0" fontId="1" fillId="0" borderId="0" xfId="0" applyFont="1" applyProtection="1"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7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14" fontId="8" fillId="0" borderId="0" xfId="0" applyNumberFormat="1" applyFont="1" applyProtection="1"/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Protection="1">
      <protection locked="0"/>
    </xf>
    <xf numFmtId="14" fontId="8" fillId="0" borderId="0" xfId="0" applyNumberFormat="1" applyFont="1" applyFill="1" applyProtection="1"/>
    <xf numFmtId="0" fontId="0" fillId="0" borderId="0" xfId="0" applyFill="1" applyProtection="1"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0" fillId="0" borderId="6" xfId="0" applyFill="1" applyBorder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6" borderId="1" xfId="0" applyFont="1" applyFill="1" applyBorder="1" applyAlignment="1" applyProtection="1">
      <alignment horizontal="center"/>
      <protection locked="0"/>
    </xf>
    <xf numFmtId="0" fontId="1" fillId="6" borderId="3" xfId="0" applyFont="1" applyFill="1" applyBorder="1" applyAlignment="1" applyProtection="1">
      <alignment horizontal="center"/>
      <protection locked="0"/>
    </xf>
    <xf numFmtId="0" fontId="10" fillId="6" borderId="1" xfId="0" applyFont="1" applyFill="1" applyBorder="1" applyAlignment="1" applyProtection="1">
      <alignment horizontal="center"/>
      <protection locked="0"/>
    </xf>
    <xf numFmtId="0" fontId="11" fillId="6" borderId="1" xfId="0" applyFont="1" applyFill="1" applyBorder="1" applyAlignment="1" applyProtection="1">
      <alignment horizontal="center"/>
      <protection locked="0"/>
    </xf>
    <xf numFmtId="14" fontId="12" fillId="6" borderId="0" xfId="0" applyNumberFormat="1" applyFont="1" applyFill="1" applyProtection="1"/>
    <xf numFmtId="0" fontId="12" fillId="6" borderId="0" xfId="0" applyFont="1" applyFill="1" applyProtection="1">
      <protection locked="0"/>
    </xf>
    <xf numFmtId="14" fontId="7" fillId="0" borderId="0" xfId="0" applyNumberFormat="1" applyFont="1" applyProtection="1"/>
    <xf numFmtId="0" fontId="13" fillId="0" borderId="0" xfId="0" applyFont="1" applyProtection="1"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14" fontId="1" fillId="6" borderId="8" xfId="0" applyNumberFormat="1" applyFont="1" applyFill="1" applyBorder="1" applyAlignment="1" applyProtection="1">
      <alignment horizontal="center"/>
      <protection locked="0"/>
    </xf>
    <xf numFmtId="0" fontId="1" fillId="6" borderId="6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14" fontId="8" fillId="6" borderId="0" xfId="0" applyNumberFormat="1" applyFont="1" applyFill="1" applyProtection="1"/>
    <xf numFmtId="0" fontId="0" fillId="6" borderId="0" xfId="0" applyFill="1" applyProtection="1">
      <protection locked="0"/>
    </xf>
    <xf numFmtId="0" fontId="14" fillId="0" borderId="0" xfId="0" applyFont="1" applyFill="1" applyAlignment="1">
      <alignment horizontal="right"/>
    </xf>
    <xf numFmtId="0" fontId="2" fillId="0" borderId="17" xfId="0" applyFont="1" applyFill="1" applyBorder="1" applyAlignment="1" applyProtection="1">
      <alignment horizontal="center"/>
      <protection locked="0"/>
    </xf>
    <xf numFmtId="0" fontId="0" fillId="6" borderId="6" xfId="0" applyFill="1" applyBorder="1" applyProtection="1"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15" fillId="0" borderId="1" xfId="0" applyFont="1" applyFill="1" applyBorder="1" applyProtection="1">
      <protection locked="0"/>
    </xf>
    <xf numFmtId="0" fontId="15" fillId="0" borderId="15" xfId="0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15" fillId="0" borderId="3" xfId="0" applyFont="1" applyFill="1" applyBorder="1" applyProtection="1">
      <protection locked="0"/>
    </xf>
    <xf numFmtId="0" fontId="15" fillId="0" borderId="4" xfId="0" applyFont="1" applyFill="1" applyBorder="1" applyProtection="1">
      <protection locked="0"/>
    </xf>
    <xf numFmtId="0" fontId="15" fillId="0" borderId="0" xfId="0" applyFont="1" applyFill="1" applyProtection="1">
      <protection locked="0"/>
    </xf>
    <xf numFmtId="0" fontId="15" fillId="0" borderId="16" xfId="0" applyFont="1" applyFill="1" applyBorder="1" applyProtection="1">
      <protection locked="0"/>
    </xf>
    <xf numFmtId="9" fontId="1" fillId="0" borderId="0" xfId="2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22" xfId="0" applyFont="1" applyFill="1" applyBorder="1" applyAlignment="1" applyProtection="1">
      <alignment horizontal="center" vertical="center"/>
      <protection locked="0"/>
    </xf>
    <xf numFmtId="0" fontId="3" fillId="4" borderId="25" xfId="0" applyFont="1" applyFill="1" applyBorder="1" applyAlignment="1" applyProtection="1">
      <alignment horizontal="center" vertical="center"/>
      <protection locked="0"/>
    </xf>
    <xf numFmtId="4" fontId="3" fillId="4" borderId="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Protection="1"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1" fillId="0" borderId="10" xfId="0" applyNumberFormat="1" applyFont="1" applyFill="1" applyBorder="1" applyAlignment="1" applyProtection="1">
      <alignment horizontal="center" vertical="center"/>
      <protection locked="0"/>
    </xf>
    <xf numFmtId="4" fontId="1" fillId="2" borderId="10" xfId="0" applyNumberFormat="1" applyFont="1" applyFill="1" applyBorder="1" applyAlignment="1" applyProtection="1">
      <alignment horizontal="center" vertical="center"/>
      <protection locked="0"/>
    </xf>
    <xf numFmtId="4" fontId="1" fillId="6" borderId="10" xfId="0" applyNumberFormat="1" applyFont="1" applyFill="1" applyBorder="1" applyAlignment="1" applyProtection="1">
      <alignment horizontal="center" vertical="center"/>
      <protection locked="0"/>
    </xf>
    <xf numFmtId="4" fontId="1" fillId="0" borderId="5" xfId="0" applyNumberFormat="1" applyFont="1" applyBorder="1" applyAlignment="1" applyProtection="1">
      <alignment horizontal="center" vertical="center"/>
      <protection locked="0"/>
    </xf>
    <xf numFmtId="4" fontId="1" fillId="0" borderId="5" xfId="0" applyNumberFormat="1" applyFont="1" applyFill="1" applyBorder="1" applyAlignment="1" applyProtection="1">
      <alignment horizontal="center" vertical="center"/>
      <protection locked="0"/>
    </xf>
    <xf numFmtId="4" fontId="1" fillId="0" borderId="8" xfId="0" applyNumberFormat="1" applyFont="1" applyBorder="1" applyAlignment="1" applyProtection="1">
      <alignment horizontal="center" vertical="center"/>
      <protection locked="0"/>
    </xf>
    <xf numFmtId="4" fontId="1" fillId="0" borderId="18" xfId="0" applyNumberFormat="1" applyFont="1" applyBorder="1" applyAlignment="1" applyProtection="1">
      <alignment horizontal="center" vertical="center"/>
      <protection locked="0"/>
    </xf>
    <xf numFmtId="9" fontId="1" fillId="0" borderId="0" xfId="2" applyFont="1" applyBorder="1" applyAlignment="1" applyProtection="1">
      <alignment horizontal="center" vertical="center"/>
      <protection locked="0"/>
    </xf>
    <xf numFmtId="9" fontId="4" fillId="0" borderId="0" xfId="2" applyFont="1" applyFill="1" applyBorder="1" applyAlignment="1" applyProtection="1">
      <alignment horizontal="center" vertical="center"/>
      <protection locked="0"/>
    </xf>
    <xf numFmtId="9" fontId="10" fillId="6" borderId="0" xfId="2" applyFont="1" applyFill="1" applyBorder="1" applyAlignment="1" applyProtection="1">
      <alignment horizontal="center" vertical="center"/>
      <protection locked="0"/>
    </xf>
    <xf numFmtId="4" fontId="3" fillId="4" borderId="24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Border="1" applyAlignment="1" applyProtection="1">
      <alignment horizontal="center" vertical="center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4" fontId="10" fillId="6" borderId="0" xfId="0" applyNumberFormat="1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/>
      <protection locked="0"/>
    </xf>
    <xf numFmtId="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Protection="1">
      <protection locked="0"/>
    </xf>
    <xf numFmtId="0" fontId="1" fillId="0" borderId="0" xfId="0" applyFont="1" applyFill="1" applyProtection="1">
      <protection locked="0"/>
    </xf>
    <xf numFmtId="164" fontId="1" fillId="0" borderId="0" xfId="2" applyNumberFormat="1" applyFont="1" applyBorder="1" applyAlignment="1" applyProtection="1">
      <alignment horizontal="center" vertical="center"/>
      <protection locked="0"/>
    </xf>
    <xf numFmtId="4" fontId="1" fillId="6" borderId="8" xfId="0" applyNumberFormat="1" applyFont="1" applyFill="1" applyBorder="1" applyAlignment="1" applyProtection="1">
      <alignment horizontal="center" vertical="center"/>
      <protection locked="0"/>
    </xf>
    <xf numFmtId="9" fontId="1" fillId="6" borderId="0" xfId="2" applyFont="1" applyFill="1" applyBorder="1" applyAlignment="1" applyProtection="1">
      <alignment horizontal="center" vertical="center"/>
      <protection locked="0"/>
    </xf>
    <xf numFmtId="4" fontId="1" fillId="6" borderId="0" xfId="0" applyNumberFormat="1" applyFont="1" applyFill="1" applyBorder="1" applyAlignment="1" applyProtection="1">
      <alignment horizontal="center" vertical="center"/>
      <protection locked="0"/>
    </xf>
    <xf numFmtId="164" fontId="3" fillId="4" borderId="0" xfId="2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2" applyNumberFormat="1" applyFont="1" applyProtection="1">
      <protection locked="0"/>
    </xf>
    <xf numFmtId="0" fontId="15" fillId="0" borderId="0" xfId="0" applyFont="1" applyFill="1" applyBorder="1" applyProtection="1"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0" fontId="0" fillId="0" borderId="27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" fillId="6" borderId="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6" fillId="6" borderId="0" xfId="1" applyFont="1" applyFill="1" applyBorder="1" applyAlignment="1" applyProtection="1">
      <alignment horizontal="center"/>
      <protection locked="0"/>
    </xf>
    <xf numFmtId="0" fontId="6" fillId="6" borderId="3" xfId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10" fillId="6" borderId="0" xfId="1" applyFont="1" applyFill="1" applyBorder="1" applyAlignment="1" applyProtection="1">
      <alignment horizontal="center"/>
      <protection locked="0"/>
    </xf>
    <xf numFmtId="0" fontId="10" fillId="6" borderId="3" xfId="1" applyFont="1" applyFill="1" applyBorder="1" applyAlignment="1" applyProtection="1">
      <alignment horizontal="center"/>
      <protection locked="0"/>
    </xf>
    <xf numFmtId="0" fontId="10" fillId="6" borderId="3" xfId="0" applyFont="1" applyFill="1" applyBorder="1" applyAlignment="1" applyProtection="1">
      <alignment horizontal="center"/>
      <protection locked="0"/>
    </xf>
    <xf numFmtId="0" fontId="15" fillId="0" borderId="19" xfId="0" applyFont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2" fillId="6" borderId="0" xfId="0" applyFont="1" applyFill="1" applyBorder="1" applyAlignment="1" applyProtection="1">
      <alignment horizontal="center"/>
      <protection locked="0"/>
    </xf>
    <xf numFmtId="0" fontId="2" fillId="6" borderId="3" xfId="0" applyFont="1" applyFill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14" fontId="1" fillId="6" borderId="0" xfId="0" applyNumberFormat="1" applyFont="1" applyFill="1" applyBorder="1" applyAlignment="1" applyProtection="1">
      <alignment horizontal="center"/>
      <protection locked="0"/>
    </xf>
    <xf numFmtId="14" fontId="1" fillId="3" borderId="19" xfId="0" applyNumberFormat="1" applyFont="1" applyFill="1" applyBorder="1" applyAlignment="1" applyProtection="1">
      <alignment horizontal="center"/>
      <protection locked="0"/>
    </xf>
    <xf numFmtId="14" fontId="1" fillId="6" borderId="7" xfId="0" applyNumberFormat="1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vertical="center"/>
      <protection locked="0"/>
    </xf>
    <xf numFmtId="4" fontId="1" fillId="6" borderId="9" xfId="0" applyNumberFormat="1" applyFont="1" applyFill="1" applyBorder="1" applyAlignment="1" applyProtection="1">
      <alignment horizontal="center" vertical="center"/>
      <protection locked="0"/>
    </xf>
    <xf numFmtId="4" fontId="10" fillId="6" borderId="10" xfId="0" applyNumberFormat="1" applyFont="1" applyFill="1" applyBorder="1" applyAlignment="1" applyProtection="1">
      <alignment horizontal="center" vertical="center"/>
      <protection locked="0"/>
    </xf>
    <xf numFmtId="4" fontId="1" fillId="0" borderId="19" xfId="0" applyNumberFormat="1" applyFont="1" applyBorder="1" applyAlignment="1" applyProtection="1">
      <alignment horizontal="center" vertical="center"/>
      <protection locked="0"/>
    </xf>
    <xf numFmtId="4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6" xfId="0" applyFont="1" applyBorder="1" applyProtection="1">
      <protection locked="0"/>
    </xf>
    <xf numFmtId="0" fontId="1" fillId="6" borderId="11" xfId="0" applyFont="1" applyFill="1" applyBorder="1" applyProtection="1">
      <protection locked="0"/>
    </xf>
    <xf numFmtId="0" fontId="12" fillId="6" borderId="6" xfId="0" applyFont="1" applyFill="1" applyBorder="1" applyProtection="1"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15" fillId="6" borderId="15" xfId="0" applyFont="1" applyFill="1" applyBorder="1" applyProtection="1">
      <protection locked="0"/>
    </xf>
    <xf numFmtId="164" fontId="1" fillId="6" borderId="0" xfId="2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/>
      <protection locked="0"/>
    </xf>
    <xf numFmtId="0" fontId="2" fillId="7" borderId="5" xfId="0" applyFont="1" applyFill="1" applyBorder="1" applyAlignment="1" applyProtection="1">
      <alignment horizontal="center"/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0" fontId="19" fillId="0" borderId="1" xfId="0" applyFont="1" applyFill="1" applyBorder="1" applyProtection="1">
      <protection locked="0"/>
    </xf>
    <xf numFmtId="0" fontId="13" fillId="2" borderId="1" xfId="0" applyFont="1" applyFill="1" applyBorder="1" applyAlignment="1" applyProtection="1">
      <alignment horizontal="center"/>
      <protection locked="0"/>
    </xf>
    <xf numFmtId="0" fontId="18" fillId="2" borderId="1" xfId="0" applyFont="1" applyFill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14" fontId="13" fillId="3" borderId="8" xfId="0" applyNumberFormat="1" applyFont="1" applyFill="1" applyBorder="1" applyAlignment="1" applyProtection="1">
      <alignment horizontal="center"/>
      <protection locked="0"/>
    </xf>
    <xf numFmtId="4" fontId="13" fillId="2" borderId="10" xfId="0" applyNumberFormat="1" applyFont="1" applyFill="1" applyBorder="1" applyAlignment="1" applyProtection="1">
      <alignment horizontal="center" vertical="center"/>
      <protection locked="0"/>
    </xf>
    <xf numFmtId="164" fontId="13" fillId="0" borderId="0" xfId="2" applyNumberFormat="1" applyFont="1" applyBorder="1" applyAlignment="1" applyProtection="1">
      <alignment horizontal="center" vertical="center"/>
      <protection locked="0"/>
    </xf>
    <xf numFmtId="4" fontId="13" fillId="0" borderId="0" xfId="0" applyNumberFormat="1" applyFont="1" applyBorder="1" applyAlignment="1" applyProtection="1">
      <alignment horizontal="center" vertical="center"/>
      <protection locked="0"/>
    </xf>
    <xf numFmtId="0" fontId="13" fillId="0" borderId="6" xfId="0" applyFont="1" applyBorder="1" applyProtection="1">
      <protection locked="0"/>
    </xf>
    <xf numFmtId="4" fontId="7" fillId="0" borderId="0" xfId="0" applyNumberFormat="1" applyFont="1" applyProtection="1"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14" fontId="1" fillId="3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Fill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/>
      <protection locked="0"/>
    </xf>
    <xf numFmtId="4" fontId="13" fillId="0" borderId="8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Protection="1">
      <protection locked="0"/>
    </xf>
    <xf numFmtId="0" fontId="19" fillId="0" borderId="4" xfId="0" applyFont="1" applyFill="1" applyBorder="1" applyProtection="1"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13" fillId="0" borderId="5" xfId="0" applyFont="1" applyBorder="1" applyAlignment="1" applyProtection="1">
      <alignment horizontal="center"/>
      <protection locked="0"/>
    </xf>
    <xf numFmtId="0" fontId="18" fillId="0" borderId="5" xfId="0" applyFont="1" applyBorder="1" applyAlignment="1" applyProtection="1">
      <alignment horizontal="center"/>
      <protection locked="0"/>
    </xf>
    <xf numFmtId="14" fontId="13" fillId="3" borderId="5" xfId="0" applyNumberFormat="1" applyFont="1" applyFill="1" applyBorder="1" applyAlignment="1" applyProtection="1">
      <alignment horizontal="center"/>
      <protection locked="0"/>
    </xf>
    <xf numFmtId="4" fontId="13" fillId="0" borderId="5" xfId="0" applyNumberFormat="1" applyFont="1" applyBorder="1" applyAlignment="1" applyProtection="1">
      <alignment horizontal="center" vertical="center"/>
      <protection locked="0"/>
    </xf>
    <xf numFmtId="0" fontId="6" fillId="6" borderId="1" xfId="1" applyFont="1" applyFill="1" applyBorder="1" applyAlignment="1" applyProtection="1">
      <alignment horizontal="center"/>
      <protection locked="0"/>
    </xf>
    <xf numFmtId="0" fontId="10" fillId="6" borderId="1" xfId="1" applyFont="1" applyFill="1" applyBorder="1" applyAlignment="1" applyProtection="1">
      <alignment horizontal="center"/>
      <protection locked="0"/>
    </xf>
    <xf numFmtId="4" fontId="3" fillId="4" borderId="24" xfId="0" applyNumberFormat="1" applyFont="1" applyFill="1" applyBorder="1" applyAlignment="1" applyProtection="1">
      <alignment horizontal="center" vertical="center" wrapText="1"/>
      <protection locked="0"/>
    </xf>
    <xf numFmtId="0" fontId="15" fillId="6" borderId="0" xfId="0" applyFont="1" applyFill="1" applyBorder="1" applyProtection="1">
      <protection locked="0"/>
    </xf>
    <xf numFmtId="0" fontId="13" fillId="6" borderId="26" xfId="0" applyFont="1" applyFill="1" applyBorder="1" applyProtection="1">
      <protection locked="0"/>
    </xf>
    <xf numFmtId="14" fontId="7" fillId="6" borderId="0" xfId="0" applyNumberFormat="1" applyFont="1" applyFill="1" applyProtection="1"/>
    <xf numFmtId="0" fontId="7" fillId="6" borderId="0" xfId="0" applyFont="1" applyFill="1" applyProtection="1">
      <protection locked="0"/>
    </xf>
    <xf numFmtId="0" fontId="15" fillId="6" borderId="3" xfId="0" applyFont="1" applyFill="1" applyBorder="1" applyProtection="1">
      <protection locked="0"/>
    </xf>
    <xf numFmtId="0" fontId="15" fillId="6" borderId="1" xfId="0" applyFont="1" applyFill="1" applyBorder="1" applyProtection="1">
      <protection locked="0"/>
    </xf>
    <xf numFmtId="0" fontId="2" fillId="8" borderId="1" xfId="0" applyFont="1" applyFill="1" applyBorder="1" applyAlignment="1" applyProtection="1">
      <alignment horizontal="center"/>
      <protection locked="0"/>
    </xf>
    <xf numFmtId="0" fontId="2" fillId="8" borderId="0" xfId="0" applyFont="1" applyFill="1" applyBorder="1" applyAlignment="1" applyProtection="1">
      <alignment horizontal="center"/>
      <protection locked="0"/>
    </xf>
    <xf numFmtId="0" fontId="15" fillId="6" borderId="0" xfId="0" applyFont="1" applyFill="1" applyProtection="1">
      <protection locked="0"/>
    </xf>
    <xf numFmtId="0" fontId="0" fillId="6" borderId="0" xfId="0" applyFont="1" applyFill="1" applyAlignment="1" applyProtection="1">
      <alignment horizontal="center"/>
      <protection locked="0"/>
    </xf>
    <xf numFmtId="0" fontId="0" fillId="6" borderId="0" xfId="0" applyFont="1" applyFill="1" applyBorder="1" applyProtection="1">
      <protection locked="0"/>
    </xf>
    <xf numFmtId="0" fontId="0" fillId="6" borderId="0" xfId="0" applyFont="1" applyFill="1" applyProtection="1">
      <protection locked="0"/>
    </xf>
    <xf numFmtId="4" fontId="0" fillId="6" borderId="0" xfId="0" applyNumberFormat="1" applyFont="1" applyFill="1" applyProtection="1">
      <protection locked="0"/>
    </xf>
    <xf numFmtId="0" fontId="15" fillId="6" borderId="4" xfId="0" applyFont="1" applyFill="1" applyBorder="1" applyProtection="1">
      <protection locked="0"/>
    </xf>
    <xf numFmtId="0" fontId="0" fillId="6" borderId="5" xfId="0" applyFont="1" applyFill="1" applyBorder="1" applyAlignment="1" applyProtection="1">
      <alignment horizontal="center"/>
      <protection locked="0"/>
    </xf>
    <xf numFmtId="0" fontId="1" fillId="6" borderId="5" xfId="0" applyFont="1" applyFill="1" applyBorder="1" applyAlignment="1" applyProtection="1">
      <alignment horizontal="center"/>
      <protection locked="0"/>
    </xf>
    <xf numFmtId="0" fontId="2" fillId="6" borderId="5" xfId="0" applyFont="1" applyFill="1" applyBorder="1" applyAlignment="1" applyProtection="1">
      <alignment horizontal="center"/>
      <protection locked="0"/>
    </xf>
    <xf numFmtId="14" fontId="1" fillId="6" borderId="5" xfId="0" applyNumberFormat="1" applyFont="1" applyFill="1" applyBorder="1" applyAlignment="1" applyProtection="1">
      <alignment horizontal="center"/>
      <protection locked="0"/>
    </xf>
    <xf numFmtId="4" fontId="1" fillId="6" borderId="5" xfId="0" applyNumberFormat="1" applyFont="1" applyFill="1" applyBorder="1" applyAlignment="1" applyProtection="1">
      <alignment horizontal="center" vertical="center"/>
      <protection locked="0"/>
    </xf>
    <xf numFmtId="0" fontId="2" fillId="8" borderId="17" xfId="0" applyFont="1" applyFill="1" applyBorder="1" applyAlignment="1" applyProtection="1">
      <alignment horizontal="center"/>
      <protection locked="0"/>
    </xf>
    <xf numFmtId="0" fontId="2" fillId="8" borderId="5" xfId="0" applyFont="1" applyFill="1" applyBorder="1" applyAlignment="1" applyProtection="1">
      <alignment horizontal="center"/>
      <protection locked="0"/>
    </xf>
    <xf numFmtId="0" fontId="0" fillId="8" borderId="0" xfId="0" applyFill="1" applyBorder="1" applyAlignment="1" applyProtection="1">
      <alignment horizontal="center"/>
      <protection locked="0"/>
    </xf>
    <xf numFmtId="0" fontId="10" fillId="6" borderId="6" xfId="0" applyFont="1" applyFill="1" applyBorder="1" applyProtection="1">
      <protection locked="0"/>
    </xf>
    <xf numFmtId="0" fontId="1" fillId="6" borderId="0" xfId="0" applyFont="1" applyFill="1" applyProtection="1">
      <protection locked="0"/>
    </xf>
    <xf numFmtId="14" fontId="0" fillId="6" borderId="0" xfId="0" applyNumberFormat="1" applyFont="1" applyFill="1" applyProtection="1"/>
    <xf numFmtId="0" fontId="20" fillId="0" borderId="0" xfId="0" applyFont="1" applyFill="1" applyProtection="1">
      <protection locked="0"/>
    </xf>
    <xf numFmtId="0" fontId="15" fillId="0" borderId="3" xfId="0" applyFont="1" applyBorder="1" applyAlignment="1" applyProtection="1">
      <alignment horizontal="center"/>
      <protection locked="0"/>
    </xf>
    <xf numFmtId="4" fontId="0" fillId="0" borderId="0" xfId="0" applyNumberFormat="1"/>
    <xf numFmtId="4" fontId="0" fillId="8" borderId="0" xfId="0" applyNumberFormat="1" applyFill="1"/>
    <xf numFmtId="0" fontId="1" fillId="9" borderId="1" xfId="0" applyFont="1" applyFill="1" applyBorder="1" applyAlignment="1" applyProtection="1">
      <alignment horizontal="center"/>
      <protection locked="0"/>
    </xf>
    <xf numFmtId="0" fontId="1" fillId="9" borderId="3" xfId="0" applyFont="1" applyFill="1" applyBorder="1" applyAlignment="1" applyProtection="1">
      <alignment horizontal="center"/>
      <protection locked="0"/>
    </xf>
    <xf numFmtId="0" fontId="15" fillId="9" borderId="1" xfId="0" applyFont="1" applyFill="1" applyBorder="1" applyAlignment="1" applyProtection="1">
      <alignment horizontal="center"/>
      <protection locked="0"/>
    </xf>
    <xf numFmtId="0" fontId="15" fillId="9" borderId="0" xfId="0" applyFont="1" applyFill="1" applyBorder="1" applyAlignment="1" applyProtection="1">
      <alignment horizontal="center"/>
      <protection locked="0"/>
    </xf>
    <xf numFmtId="0" fontId="1" fillId="10" borderId="1" xfId="0" applyFont="1" applyFill="1" applyBorder="1" applyAlignment="1" applyProtection="1">
      <alignment horizontal="center"/>
      <protection locked="0"/>
    </xf>
    <xf numFmtId="0" fontId="15" fillId="10" borderId="1" xfId="0" applyFont="1" applyFill="1" applyBorder="1" applyAlignment="1" applyProtection="1">
      <alignment horizontal="center"/>
      <protection locked="0"/>
    </xf>
    <xf numFmtId="0" fontId="15" fillId="10" borderId="0" xfId="0" applyFont="1" applyFill="1" applyBorder="1" applyAlignment="1" applyProtection="1">
      <alignment horizontal="center"/>
      <protection locked="0"/>
    </xf>
    <xf numFmtId="0" fontId="1" fillId="10" borderId="17" xfId="0" applyFont="1" applyFill="1" applyBorder="1" applyAlignment="1" applyProtection="1">
      <alignment horizontal="center"/>
      <protection locked="0"/>
    </xf>
    <xf numFmtId="0" fontId="15" fillId="0" borderId="3" xfId="0" applyFont="1" applyFill="1" applyBorder="1" applyAlignment="1" applyProtection="1">
      <alignment horizontal="center"/>
      <protection locked="0"/>
    </xf>
    <xf numFmtId="0" fontId="19" fillId="0" borderId="3" xfId="0" applyFont="1" applyFill="1" applyBorder="1" applyAlignment="1" applyProtection="1">
      <alignment horizontal="center"/>
      <protection locked="0"/>
    </xf>
    <xf numFmtId="0" fontId="1" fillId="11" borderId="1" xfId="0" applyFont="1" applyFill="1" applyBorder="1" applyAlignment="1" applyProtection="1">
      <alignment horizontal="center"/>
      <protection locked="0"/>
    </xf>
    <xf numFmtId="0" fontId="1" fillId="11" borderId="5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14" fontId="1" fillId="0" borderId="8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ill="1"/>
    <xf numFmtId="0" fontId="0" fillId="0" borderId="0" xfId="0" applyFill="1"/>
    <xf numFmtId="0" fontId="0" fillId="0" borderId="1" xfId="0" applyBorder="1"/>
    <xf numFmtId="0" fontId="0" fillId="7" borderId="1" xfId="0" applyFill="1" applyBorder="1"/>
    <xf numFmtId="4" fontId="20" fillId="0" borderId="1" xfId="0" applyNumberFormat="1" applyFont="1" applyBorder="1"/>
    <xf numFmtId="0" fontId="20" fillId="0" borderId="0" xfId="0" applyFont="1" applyFill="1"/>
    <xf numFmtId="0" fontId="20" fillId="0" borderId="28" xfId="0" applyFont="1" applyFill="1" applyBorder="1"/>
    <xf numFmtId="4" fontId="20" fillId="0" borderId="0" xfId="0" applyNumberFormat="1" applyFont="1" applyFill="1"/>
    <xf numFmtId="0" fontId="0" fillId="0" borderId="6" xfId="0" applyBorder="1"/>
    <xf numFmtId="15" fontId="0" fillId="0" borderId="6" xfId="0" applyNumberFormat="1" applyBorder="1"/>
    <xf numFmtId="4" fontId="0" fillId="0" borderId="6" xfId="0" applyNumberFormat="1" applyBorder="1"/>
    <xf numFmtId="0" fontId="21" fillId="0" borderId="0" xfId="0" applyFont="1" applyAlignment="1">
      <alignment vertical="center"/>
    </xf>
    <xf numFmtId="0" fontId="21" fillId="0" borderId="29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15" fontId="22" fillId="0" borderId="30" xfId="0" applyNumberFormat="1" applyFont="1" applyBorder="1" applyAlignment="1">
      <alignment horizontal="right" vertical="center"/>
    </xf>
    <xf numFmtId="4" fontId="22" fillId="0" borderId="30" xfId="0" applyNumberFormat="1" applyFont="1" applyBorder="1" applyAlignment="1">
      <alignment horizontal="right" vertical="center"/>
    </xf>
    <xf numFmtId="0" fontId="22" fillId="0" borderId="31" xfId="0" applyFont="1" applyBorder="1" applyAlignment="1">
      <alignment vertical="center"/>
    </xf>
    <xf numFmtId="0" fontId="22" fillId="0" borderId="32" xfId="0" applyFont="1" applyBorder="1" applyAlignment="1">
      <alignment vertical="center"/>
    </xf>
    <xf numFmtId="15" fontId="22" fillId="0" borderId="32" xfId="0" applyNumberFormat="1" applyFont="1" applyBorder="1" applyAlignment="1">
      <alignment horizontal="right" vertical="center"/>
    </xf>
    <xf numFmtId="4" fontId="22" fillId="0" borderId="32" xfId="0" applyNumberFormat="1" applyFont="1" applyBorder="1" applyAlignment="1">
      <alignment horizontal="right" vertical="center"/>
    </xf>
    <xf numFmtId="4" fontId="0" fillId="7" borderId="0" xfId="0" applyNumberFormat="1" applyFill="1"/>
    <xf numFmtId="4" fontId="0" fillId="7" borderId="33" xfId="0" applyNumberFormat="1" applyFill="1" applyBorder="1"/>
    <xf numFmtId="4" fontId="0" fillId="7" borderId="34" xfId="0" applyNumberFormat="1" applyFill="1" applyBorder="1"/>
    <xf numFmtId="4" fontId="0" fillId="7" borderId="35" xfId="0" applyNumberFormat="1" applyFill="1" applyBorder="1"/>
    <xf numFmtId="4" fontId="0" fillId="7" borderId="36" xfId="0" applyNumberFormat="1" applyFill="1" applyBorder="1"/>
    <xf numFmtId="4" fontId="0" fillId="7" borderId="37" xfId="0" applyNumberFormat="1" applyFill="1" applyBorder="1"/>
    <xf numFmtId="4" fontId="0" fillId="7" borderId="32" xfId="0" applyNumberFormat="1" applyFill="1" applyBorder="1"/>
    <xf numFmtId="0" fontId="22" fillId="7" borderId="2" xfId="0" applyFont="1" applyFill="1" applyBorder="1" applyAlignment="1">
      <alignment vertical="center"/>
    </xf>
    <xf numFmtId="0" fontId="22" fillId="7" borderId="31" xfId="0" applyFont="1" applyFill="1" applyBorder="1" applyAlignment="1">
      <alignment vertical="center"/>
    </xf>
    <xf numFmtId="4" fontId="0" fillId="7" borderId="39" xfId="0" applyNumberFormat="1" applyFill="1" applyBorder="1"/>
    <xf numFmtId="4" fontId="0" fillId="7" borderId="30" xfId="0" applyNumberFormat="1" applyFill="1" applyBorder="1"/>
    <xf numFmtId="0" fontId="22" fillId="7" borderId="2" xfId="0" applyFont="1" applyFill="1" applyBorder="1" applyAlignment="1">
      <alignment horizontal="left" vertical="center"/>
    </xf>
    <xf numFmtId="0" fontId="22" fillId="7" borderId="31" xfId="0" applyFont="1" applyFill="1" applyBorder="1" applyAlignment="1">
      <alignment horizontal="left" vertical="center"/>
    </xf>
    <xf numFmtId="0" fontId="0" fillId="7" borderId="30" xfId="0" applyFill="1" applyBorder="1" applyAlignment="1">
      <alignment horizontal="center"/>
    </xf>
    <xf numFmtId="14" fontId="1" fillId="7" borderId="8" xfId="0" applyNumberFormat="1" applyFont="1" applyFill="1" applyBorder="1" applyAlignment="1" applyProtection="1">
      <alignment horizontal="center"/>
      <protection locked="0"/>
    </xf>
    <xf numFmtId="4" fontId="1" fillId="7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7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4" fontId="1" fillId="3" borderId="7" xfId="0" applyNumberFormat="1" applyFont="1" applyFill="1" applyBorder="1" applyAlignment="1" applyProtection="1">
      <alignment horizontal="center"/>
      <protection locked="0"/>
    </xf>
    <xf numFmtId="4" fontId="1" fillId="0" borderId="7" xfId="0" applyNumberFormat="1" applyFont="1" applyBorder="1" applyAlignment="1" applyProtection="1">
      <alignment horizontal="center" vertical="center"/>
      <protection locked="0"/>
    </xf>
    <xf numFmtId="0" fontId="2" fillId="7" borderId="40" xfId="0" applyFont="1" applyFill="1" applyBorder="1" applyAlignment="1" applyProtection="1">
      <alignment horizontal="center"/>
      <protection locked="0"/>
    </xf>
    <xf numFmtId="14" fontId="1" fillId="7" borderId="41" xfId="0" applyNumberFormat="1" applyFont="1" applyFill="1" applyBorder="1" applyAlignment="1" applyProtection="1">
      <alignment horizontal="center"/>
      <protection locked="0"/>
    </xf>
    <xf numFmtId="4" fontId="1" fillId="7" borderId="42" xfId="0" applyNumberFormat="1" applyFont="1" applyFill="1" applyBorder="1" applyAlignment="1" applyProtection="1">
      <alignment horizontal="center" vertical="center"/>
      <protection locked="0"/>
    </xf>
    <xf numFmtId="0" fontId="2" fillId="7" borderId="43" xfId="0" applyFont="1" applyFill="1" applyBorder="1" applyAlignment="1" applyProtection="1">
      <alignment horizontal="center"/>
      <protection locked="0"/>
    </xf>
    <xf numFmtId="0" fontId="2" fillId="7" borderId="44" xfId="0" applyFont="1" applyFill="1" applyBorder="1" applyAlignment="1" applyProtection="1">
      <alignment horizontal="center"/>
      <protection locked="0"/>
    </xf>
    <xf numFmtId="14" fontId="1" fillId="7" borderId="45" xfId="0" applyNumberFormat="1" applyFont="1" applyFill="1" applyBorder="1" applyAlignment="1" applyProtection="1">
      <alignment horizontal="center"/>
      <protection locked="0"/>
    </xf>
    <xf numFmtId="0" fontId="2" fillId="7" borderId="46" xfId="0" applyFont="1" applyFill="1" applyBorder="1" applyAlignment="1" applyProtection="1">
      <alignment horizontal="center"/>
      <protection locked="0"/>
    </xf>
    <xf numFmtId="0" fontId="2" fillId="7" borderId="28" xfId="0" applyFont="1" applyFill="1" applyBorder="1" applyAlignment="1" applyProtection="1">
      <alignment horizontal="center"/>
      <protection locked="0"/>
    </xf>
    <xf numFmtId="14" fontId="1" fillId="7" borderId="47" xfId="0" applyNumberFormat="1" applyFont="1" applyFill="1" applyBorder="1" applyAlignment="1" applyProtection="1">
      <alignment horizontal="center"/>
      <protection locked="0"/>
    </xf>
    <xf numFmtId="4" fontId="1" fillId="7" borderId="47" xfId="0" applyNumberFormat="1" applyFont="1" applyFill="1" applyBorder="1" applyAlignment="1" applyProtection="1">
      <alignment horizontal="center" vertical="center"/>
      <protection locked="0"/>
    </xf>
    <xf numFmtId="4" fontId="1" fillId="7" borderId="48" xfId="0" applyNumberFormat="1" applyFont="1" applyFill="1" applyBorder="1" applyAlignment="1" applyProtection="1">
      <alignment horizontal="center" vertical="center"/>
      <protection locked="0"/>
    </xf>
    <xf numFmtId="4" fontId="1" fillId="7" borderId="49" xfId="0" applyNumberFormat="1" applyFont="1" applyFill="1" applyBorder="1" applyAlignment="1" applyProtection="1">
      <alignment horizontal="center" vertical="center"/>
      <protection locked="0"/>
    </xf>
    <xf numFmtId="4" fontId="2" fillId="0" borderId="0" xfId="0" applyNumberFormat="1" applyFont="1" applyBorder="1" applyAlignment="1" applyProtection="1">
      <alignment horizontal="center"/>
      <protection locked="0"/>
    </xf>
    <xf numFmtId="0" fontId="15" fillId="9" borderId="3" xfId="0" applyFont="1" applyFill="1" applyBorder="1" applyAlignment="1" applyProtection="1">
      <alignment horizontal="center"/>
      <protection locked="0"/>
    </xf>
    <xf numFmtId="4" fontId="0" fillId="0" borderId="38" xfId="0" applyNumberFormat="1" applyBorder="1"/>
    <xf numFmtId="4" fontId="0" fillId="0" borderId="31" xfId="0" applyNumberFormat="1" applyBorder="1"/>
    <xf numFmtId="4" fontId="0" fillId="0" borderId="29" xfId="0" applyNumberFormat="1" applyBorder="1"/>
    <xf numFmtId="4" fontId="0" fillId="0" borderId="2" xfId="0" applyNumberFormat="1" applyBorder="1"/>
    <xf numFmtId="14" fontId="1" fillId="12" borderId="8" xfId="0" applyNumberFormat="1" applyFont="1" applyFill="1" applyBorder="1" applyAlignment="1" applyProtection="1">
      <alignment horizontal="center"/>
      <protection locked="0"/>
    </xf>
    <xf numFmtId="0" fontId="2" fillId="12" borderId="1" xfId="0" applyFont="1" applyFill="1" applyBorder="1" applyAlignment="1" applyProtection="1">
      <alignment horizontal="center"/>
      <protection locked="0"/>
    </xf>
    <xf numFmtId="4" fontId="0" fillId="0" borderId="38" xfId="0" applyNumberFormat="1" applyFill="1" applyBorder="1"/>
    <xf numFmtId="4" fontId="0" fillId="0" borderId="29" xfId="0" applyNumberFormat="1" applyFill="1" applyBorder="1"/>
    <xf numFmtId="4" fontId="0" fillId="0" borderId="31" xfId="0" applyNumberFormat="1" applyFill="1" applyBorder="1"/>
    <xf numFmtId="4" fontId="0" fillId="0" borderId="0" xfId="0" applyNumberFormat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4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5" fillId="0" borderId="50" xfId="0" applyFont="1" applyFill="1" applyBorder="1" applyProtection="1">
      <protection locked="0"/>
    </xf>
    <xf numFmtId="0" fontId="15" fillId="0" borderId="23" xfId="0" applyFont="1" applyFill="1" applyBorder="1" applyProtection="1">
      <protection locked="0"/>
    </xf>
    <xf numFmtId="0" fontId="1" fillId="0" borderId="24" xfId="0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horizontal="center"/>
      <protection locked="0"/>
    </xf>
    <xf numFmtId="4" fontId="1" fillId="0" borderId="24" xfId="0" applyNumberFormat="1" applyFont="1" applyFill="1" applyBorder="1" applyAlignment="1" applyProtection="1">
      <alignment horizontal="center" vertical="center"/>
      <protection locked="0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14" fillId="0" borderId="0" xfId="0" applyFont="1"/>
    <xf numFmtId="0" fontId="20" fillId="0" borderId="0" xfId="0" applyFont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4" fillId="0" borderId="6" xfId="0" applyFont="1" applyBorder="1"/>
    <xf numFmtId="15" fontId="14" fillId="0" borderId="6" xfId="0" applyNumberFormat="1" applyFont="1" applyBorder="1"/>
    <xf numFmtId="0" fontId="14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0" fillId="0" borderId="5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15" fontId="15" fillId="0" borderId="1" xfId="0" applyNumberFormat="1" applyFont="1" applyFill="1" applyBorder="1" applyProtection="1">
      <protection locked="0"/>
    </xf>
    <xf numFmtId="4" fontId="0" fillId="7" borderId="38" xfId="0" applyNumberFormat="1" applyFill="1" applyBorder="1"/>
    <xf numFmtId="4" fontId="0" fillId="7" borderId="29" xfId="0" applyNumberFormat="1" applyFill="1" applyBorder="1"/>
    <xf numFmtId="4" fontId="0" fillId="7" borderId="31" xfId="0" applyNumberFormat="1" applyFill="1" applyBorder="1"/>
    <xf numFmtId="4" fontId="0" fillId="7" borderId="2" xfId="0" applyNumberFormat="1" applyFill="1" applyBorder="1"/>
    <xf numFmtId="0" fontId="20" fillId="0" borderId="0" xfId="0" applyFont="1"/>
    <xf numFmtId="4" fontId="1" fillId="11" borderId="0" xfId="0" applyNumberFormat="1" applyFont="1" applyFill="1" applyBorder="1" applyAlignment="1" applyProtection="1">
      <alignment horizontal="center" vertical="center"/>
      <protection locked="0"/>
    </xf>
    <xf numFmtId="4" fontId="0" fillId="11" borderId="0" xfId="0" applyNumberFormat="1" applyFill="1"/>
    <xf numFmtId="4" fontId="0" fillId="9" borderId="0" xfId="0" applyNumberFormat="1" applyFill="1"/>
    <xf numFmtId="0" fontId="0" fillId="0" borderId="0" xfId="0" applyAlignment="1">
      <alignment horizontal="right"/>
    </xf>
    <xf numFmtId="4" fontId="0" fillId="13" borderId="0" xfId="0" applyNumberFormat="1" applyFill="1"/>
    <xf numFmtId="4" fontId="0" fillId="10" borderId="0" xfId="0" applyNumberFormat="1" applyFill="1"/>
    <xf numFmtId="0" fontId="1" fillId="2" borderId="0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8" borderId="1" xfId="0" applyFill="1" applyBorder="1" applyAlignment="1" applyProtection="1">
      <alignment horizontal="center"/>
      <protection locked="0"/>
    </xf>
    <xf numFmtId="0" fontId="1" fillId="9" borderId="0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4" fontId="1" fillId="2" borderId="0" xfId="0" applyNumberFormat="1" applyFont="1" applyFill="1" applyBorder="1" applyAlignment="1" applyProtection="1">
      <alignment horizontal="center" vertical="center"/>
      <protection locked="0"/>
    </xf>
    <xf numFmtId="4" fontId="1" fillId="2" borderId="8" xfId="0" applyNumberFormat="1" applyFont="1" applyFill="1" applyBorder="1" applyAlignment="1" applyProtection="1">
      <alignment horizontal="center" vertical="center"/>
      <protection locked="0"/>
    </xf>
    <xf numFmtId="4" fontId="2" fillId="0" borderId="10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4" fontId="3" fillId="4" borderId="24" xfId="0" applyNumberFormat="1" applyFont="1" applyFill="1" applyBorder="1" applyAlignment="1" applyProtection="1">
      <alignment horizontal="center" vertical="center" wrapText="1"/>
      <protection locked="0"/>
    </xf>
    <xf numFmtId="14" fontId="1" fillId="3" borderId="10" xfId="0" applyNumberFormat="1" applyFont="1" applyFill="1" applyBorder="1" applyAlignment="1" applyProtection="1">
      <alignment horizontal="center"/>
      <protection locked="0"/>
    </xf>
    <xf numFmtId="4" fontId="1" fillId="3" borderId="10" xfId="0" applyNumberFormat="1" applyFont="1" applyFill="1" applyBorder="1" applyAlignment="1" applyProtection="1">
      <alignment horizontal="center"/>
      <protection locked="0"/>
    </xf>
    <xf numFmtId="4" fontId="1" fillId="8" borderId="10" xfId="0" applyNumberFormat="1" applyFont="1" applyFill="1" applyBorder="1" applyAlignment="1" applyProtection="1">
      <alignment horizontal="center"/>
      <protection locked="0"/>
    </xf>
    <xf numFmtId="4" fontId="1" fillId="3" borderId="5" xfId="0" applyNumberFormat="1" applyFont="1" applyFill="1" applyBorder="1" applyAlignment="1" applyProtection="1">
      <alignment horizontal="center"/>
      <protection locked="0"/>
    </xf>
    <xf numFmtId="4" fontId="1" fillId="3" borderId="9" xfId="0" applyNumberFormat="1" applyFont="1" applyFill="1" applyBorder="1" applyAlignment="1" applyProtection="1">
      <alignment horizontal="center"/>
      <protection locked="0"/>
    </xf>
    <xf numFmtId="4" fontId="1" fillId="8" borderId="53" xfId="0" applyNumberFormat="1" applyFont="1" applyFill="1" applyBorder="1" applyAlignment="1" applyProtection="1">
      <alignment horizontal="center"/>
      <protection locked="0"/>
    </xf>
    <xf numFmtId="4" fontId="1" fillId="8" borderId="54" xfId="0" applyNumberFormat="1" applyFont="1" applyFill="1" applyBorder="1" applyAlignment="1" applyProtection="1">
      <alignment horizontal="center"/>
      <protection locked="0"/>
    </xf>
    <xf numFmtId="4" fontId="1" fillId="8" borderId="55" xfId="0" applyNumberFormat="1" applyFont="1" applyFill="1" applyBorder="1" applyAlignment="1" applyProtection="1">
      <alignment horizontal="center"/>
      <protection locked="0"/>
    </xf>
    <xf numFmtId="0" fontId="2" fillId="0" borderId="56" xfId="0" applyFont="1" applyBorder="1" applyAlignment="1" applyProtection="1">
      <alignment horizontal="center"/>
      <protection locked="0"/>
    </xf>
    <xf numFmtId="0" fontId="2" fillId="0" borderId="53" xfId="0" applyFont="1" applyBorder="1" applyAlignment="1" applyProtection="1">
      <alignment horizontal="center"/>
      <protection locked="0"/>
    </xf>
    <xf numFmtId="0" fontId="2" fillId="0" borderId="54" xfId="0" applyFont="1" applyBorder="1" applyAlignment="1" applyProtection="1">
      <alignment horizontal="center"/>
      <protection locked="0"/>
    </xf>
    <xf numFmtId="0" fontId="2" fillId="0" borderId="55" xfId="0" applyFont="1" applyBorder="1" applyAlignment="1" applyProtection="1">
      <alignment horizontal="center"/>
      <protection locked="0"/>
    </xf>
    <xf numFmtId="4" fontId="1" fillId="8" borderId="9" xfId="0" applyNumberFormat="1" applyFont="1" applyFill="1" applyBorder="1" applyAlignment="1" applyProtection="1">
      <alignment horizontal="center"/>
      <protection locked="0"/>
    </xf>
    <xf numFmtId="0" fontId="1" fillId="0" borderId="17" xfId="0" applyFont="1" applyFill="1" applyBorder="1" applyAlignment="1" applyProtection="1">
      <alignment horizontal="center"/>
      <protection locked="0"/>
    </xf>
    <xf numFmtId="0" fontId="15" fillId="10" borderId="17" xfId="0" applyFont="1" applyFill="1" applyBorder="1" applyAlignment="1" applyProtection="1">
      <alignment horizontal="center"/>
      <protection locked="0"/>
    </xf>
    <xf numFmtId="15" fontId="0" fillId="0" borderId="0" xfId="0" applyNumberFormat="1"/>
    <xf numFmtId="4" fontId="0" fillId="6" borderId="0" xfId="0" applyNumberFormat="1" applyFill="1"/>
    <xf numFmtId="0" fontId="22" fillId="0" borderId="32" xfId="0" applyFont="1" applyBorder="1" applyAlignment="1">
      <alignment horizontal="right" vertical="center"/>
    </xf>
    <xf numFmtId="0" fontId="2" fillId="0" borderId="8" xfId="0" applyFont="1" applyBorder="1" applyAlignment="1" applyProtection="1">
      <alignment horizontal="center"/>
      <protection locked="0"/>
    </xf>
    <xf numFmtId="0" fontId="21" fillId="0" borderId="30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/>
    </xf>
    <xf numFmtId="0" fontId="16" fillId="0" borderId="0" xfId="3" applyFont="1" applyFill="1" applyProtection="1">
      <protection locked="0"/>
    </xf>
    <xf numFmtId="0" fontId="16" fillId="0" borderId="0" xfId="3" applyAlignment="1" applyProtection="1">
      <alignment horizontal="center"/>
      <protection locked="0"/>
    </xf>
    <xf numFmtId="0" fontId="16" fillId="0" borderId="0" xfId="3" applyProtection="1">
      <protection locked="0"/>
    </xf>
    <xf numFmtId="4" fontId="16" fillId="0" borderId="0" xfId="3" applyNumberFormat="1" applyProtection="1">
      <protection locked="0"/>
    </xf>
    <xf numFmtId="164" fontId="0" fillId="0" borderId="0" xfId="4" applyNumberFormat="1" applyFont="1" applyProtection="1">
      <protection locked="0"/>
    </xf>
    <xf numFmtId="0" fontId="8" fillId="0" borderId="0" xfId="3" applyFont="1" applyProtection="1">
      <protection locked="0"/>
    </xf>
    <xf numFmtId="0" fontId="15" fillId="0" borderId="1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2" fillId="9" borderId="53" xfId="0" applyFont="1" applyFill="1" applyBorder="1" applyAlignment="1" applyProtection="1">
      <alignment horizontal="center"/>
      <protection locked="0"/>
    </xf>
    <xf numFmtId="0" fontId="2" fillId="9" borderId="55" xfId="0" applyFont="1" applyFill="1" applyBorder="1" applyAlignment="1" applyProtection="1">
      <alignment horizontal="center"/>
      <protection locked="0"/>
    </xf>
    <xf numFmtId="4" fontId="1" fillId="2" borderId="5" xfId="0" applyNumberFormat="1" applyFont="1" applyFill="1" applyBorder="1" applyAlignment="1" applyProtection="1">
      <alignment horizontal="center" vertical="center"/>
      <protection locked="0"/>
    </xf>
    <xf numFmtId="4" fontId="1" fillId="0" borderId="38" xfId="0" applyNumberFormat="1" applyFont="1" applyFill="1" applyBorder="1" applyAlignment="1" applyProtection="1">
      <alignment horizontal="center" vertical="center"/>
      <protection locked="0"/>
    </xf>
    <xf numFmtId="4" fontId="1" fillId="0" borderId="55" xfId="0" applyNumberFormat="1" applyFont="1" applyFill="1" applyBorder="1" applyAlignment="1" applyProtection="1">
      <alignment horizontal="center" vertical="center"/>
      <protection locked="0"/>
    </xf>
    <xf numFmtId="0" fontId="2" fillId="9" borderId="2" xfId="0" applyFont="1" applyFill="1" applyBorder="1" applyAlignment="1" applyProtection="1">
      <alignment horizontal="center"/>
      <protection locked="0"/>
    </xf>
    <xf numFmtId="4" fontId="1" fillId="0" borderId="2" xfId="0" applyNumberFormat="1" applyFont="1" applyFill="1" applyBorder="1" applyAlignment="1" applyProtection="1">
      <alignment horizontal="center" vertical="center"/>
      <protection locked="0"/>
    </xf>
    <xf numFmtId="4" fontId="1" fillId="2" borderId="9" xfId="0" applyNumberFormat="1" applyFont="1" applyFill="1" applyBorder="1" applyAlignment="1" applyProtection="1">
      <alignment horizontal="center" vertical="center"/>
      <protection locked="0"/>
    </xf>
    <xf numFmtId="4" fontId="2" fillId="0" borderId="2" xfId="0" applyNumberFormat="1" applyFont="1" applyBorder="1" applyAlignment="1" applyProtection="1">
      <alignment horizontal="center"/>
      <protection locked="0"/>
    </xf>
    <xf numFmtId="0" fontId="19" fillId="0" borderId="7" xfId="0" applyFont="1" applyFill="1" applyBorder="1" applyAlignment="1" applyProtection="1">
      <alignment horizontal="center"/>
      <protection locked="0"/>
    </xf>
    <xf numFmtId="0" fontId="2" fillId="7" borderId="53" xfId="0" applyFont="1" applyFill="1" applyBorder="1" applyAlignment="1" applyProtection="1">
      <alignment horizontal="center"/>
      <protection locked="0"/>
    </xf>
    <xf numFmtId="0" fontId="2" fillId="7" borderId="57" xfId="0" applyFont="1" applyFill="1" applyBorder="1" applyAlignment="1" applyProtection="1">
      <alignment horizontal="center"/>
      <protection locked="0"/>
    </xf>
    <xf numFmtId="0" fontId="2" fillId="7" borderId="29" xfId="0" applyFont="1" applyFill="1" applyBorder="1" applyAlignment="1" applyProtection="1">
      <alignment horizontal="center"/>
      <protection locked="0"/>
    </xf>
    <xf numFmtId="0" fontId="2" fillId="7" borderId="58" xfId="0" applyFont="1" applyFill="1" applyBorder="1" applyAlignment="1" applyProtection="1">
      <alignment horizontal="center"/>
      <protection locked="0"/>
    </xf>
    <xf numFmtId="0" fontId="2" fillId="7" borderId="54" xfId="0" applyFont="1" applyFill="1" applyBorder="1" applyAlignment="1" applyProtection="1">
      <alignment horizontal="center"/>
      <protection locked="0"/>
    </xf>
    <xf numFmtId="0" fontId="2" fillId="7" borderId="31" xfId="0" applyFont="1" applyFill="1" applyBorder="1" applyAlignment="1" applyProtection="1">
      <alignment horizontal="center"/>
      <protection locked="0"/>
    </xf>
    <xf numFmtId="0" fontId="2" fillId="7" borderId="55" xfId="0" applyFont="1" applyFill="1" applyBorder="1" applyAlignment="1" applyProtection="1">
      <alignment horizontal="center"/>
      <protection locked="0"/>
    </xf>
    <xf numFmtId="0" fontId="2" fillId="7" borderId="2" xfId="0" applyFont="1" applyFill="1" applyBorder="1" applyAlignment="1" applyProtection="1">
      <alignment horizontal="center"/>
      <protection locked="0"/>
    </xf>
    <xf numFmtId="0" fontId="2" fillId="14" borderId="2" xfId="0" applyFont="1" applyFill="1" applyBorder="1" applyAlignment="1" applyProtection="1">
      <alignment horizontal="center"/>
      <protection locked="0"/>
    </xf>
    <xf numFmtId="0" fontId="21" fillId="0" borderId="3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2" fillId="0" borderId="32" xfId="0" applyFont="1" applyBorder="1" applyAlignment="1">
      <alignment horizontal="right" vertical="center" wrapText="1"/>
    </xf>
    <xf numFmtId="0" fontId="2" fillId="0" borderId="8" xfId="0" applyFont="1" applyBorder="1" applyAlignment="1" applyProtection="1">
      <alignment horizontal="right" vertical="center" wrapText="1"/>
      <protection locked="0"/>
    </xf>
    <xf numFmtId="0" fontId="0" fillId="0" borderId="35" xfId="0" applyBorder="1" applyAlignment="1">
      <alignment horizontal="right" vertical="center" wrapText="1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 horizontal="right"/>
    </xf>
    <xf numFmtId="0" fontId="0" fillId="7" borderId="0" xfId="0" applyFill="1"/>
    <xf numFmtId="0" fontId="2" fillId="7" borderId="56" xfId="0" applyFont="1" applyFill="1" applyBorder="1" applyAlignment="1" applyProtection="1">
      <alignment horizontal="center"/>
      <protection locked="0"/>
    </xf>
    <xf numFmtId="4" fontId="1" fillId="0" borderId="38" xfId="0" applyNumberFormat="1" applyFont="1" applyBorder="1" applyAlignment="1" applyProtection="1">
      <alignment horizontal="center" vertical="center"/>
      <protection locked="0"/>
    </xf>
    <xf numFmtId="4" fontId="1" fillId="0" borderId="57" xfId="0" applyNumberFormat="1" applyFont="1" applyBorder="1" applyAlignment="1" applyProtection="1">
      <alignment horizontal="center" vertical="center"/>
      <protection locked="0"/>
    </xf>
    <xf numFmtId="4" fontId="1" fillId="0" borderId="55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 horizontal="right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0" fillId="9" borderId="0" xfId="0" applyFill="1"/>
    <xf numFmtId="0" fontId="0" fillId="15" borderId="0" xfId="0" applyFill="1"/>
    <xf numFmtId="0" fontId="0" fillId="15" borderId="0" xfId="0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15" fillId="11" borderId="5" xfId="0" applyFont="1" applyFill="1" applyBorder="1" applyAlignment="1" applyProtection="1">
      <alignment horizontal="center"/>
      <protection locked="0"/>
    </xf>
    <xf numFmtId="0" fontId="7" fillId="12" borderId="0" xfId="0" applyFont="1" applyFill="1"/>
    <xf numFmtId="0" fontId="7" fillId="12" borderId="0" xfId="0" applyFont="1" applyFill="1" applyAlignment="1">
      <alignment horizontal="center"/>
    </xf>
    <xf numFmtId="4" fontId="7" fillId="12" borderId="0" xfId="0" applyNumberFormat="1" applyFont="1" applyFill="1"/>
    <xf numFmtId="4" fontId="1" fillId="0" borderId="4" xfId="0" applyNumberFormat="1" applyFont="1" applyBorder="1" applyAlignment="1" applyProtection="1">
      <alignment horizontal="center" vertical="center"/>
      <protection locked="0"/>
    </xf>
    <xf numFmtId="4" fontId="1" fillId="0" borderId="53" xfId="0" applyNumberFormat="1" applyFont="1" applyBorder="1" applyAlignment="1" applyProtection="1">
      <alignment horizontal="center" vertical="center"/>
      <protection locked="0"/>
    </xf>
    <xf numFmtId="4" fontId="1" fillId="0" borderId="29" xfId="0" applyNumberFormat="1" applyFont="1" applyBorder="1" applyAlignment="1" applyProtection="1">
      <alignment horizontal="center" vertical="center"/>
      <protection locked="0"/>
    </xf>
    <xf numFmtId="4" fontId="2" fillId="0" borderId="31" xfId="0" applyNumberFormat="1" applyFont="1" applyBorder="1" applyAlignment="1" applyProtection="1">
      <alignment horizontal="center"/>
      <protection locked="0"/>
    </xf>
    <xf numFmtId="0" fontId="0" fillId="0" borderId="38" xfId="0" applyBorder="1"/>
    <xf numFmtId="0" fontId="0" fillId="0" borderId="29" xfId="0" applyBorder="1"/>
    <xf numFmtId="0" fontId="0" fillId="0" borderId="31" xfId="0" applyBorder="1"/>
    <xf numFmtId="0" fontId="2" fillId="9" borderId="56" xfId="0" applyFont="1" applyFill="1" applyBorder="1" applyAlignment="1" applyProtection="1">
      <alignment horizontal="center"/>
      <protection locked="0"/>
    </xf>
    <xf numFmtId="0" fontId="2" fillId="9" borderId="54" xfId="0" applyFont="1" applyFill="1" applyBorder="1" applyAlignment="1" applyProtection="1">
      <alignment horizontal="center"/>
      <protection locked="0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" fillId="0" borderId="0" xfId="0" applyFont="1"/>
    <xf numFmtId="0" fontId="24" fillId="0" borderId="0" xfId="0" applyFont="1" applyAlignment="1">
      <alignment horizontal="right" vertical="center"/>
    </xf>
    <xf numFmtId="0" fontId="25" fillId="0" borderId="59" xfId="0" applyFont="1" applyBorder="1" applyAlignment="1">
      <alignment horizontal="center" vertical="center" wrapText="1"/>
    </xf>
    <xf numFmtId="0" fontId="25" fillId="0" borderId="59" xfId="0" applyFont="1" applyBorder="1" applyAlignment="1">
      <alignment vertical="center" wrapText="1"/>
    </xf>
    <xf numFmtId="0" fontId="25" fillId="0" borderId="59" xfId="0" applyFont="1" applyBorder="1" applyAlignment="1">
      <alignment horizontal="right" vertical="center" wrapText="1"/>
    </xf>
    <xf numFmtId="0" fontId="24" fillId="8" borderId="0" xfId="0" applyFont="1" applyFill="1" applyAlignment="1">
      <alignment vertical="center"/>
    </xf>
    <xf numFmtId="0" fontId="0" fillId="0" borderId="0" xfId="0"/>
    <xf numFmtId="0" fontId="15" fillId="0" borderId="6" xfId="0" applyFont="1" applyFill="1" applyBorder="1" applyProtection="1"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1" fillId="0" borderId="6" xfId="0" applyFont="1" applyFill="1" applyBorder="1" applyAlignment="1" applyProtection="1">
      <alignment horizontal="center"/>
      <protection locked="0"/>
    </xf>
    <xf numFmtId="4" fontId="0" fillId="0" borderId="6" xfId="0" applyNumberFormat="1" applyBorder="1"/>
    <xf numFmtId="4" fontId="15" fillId="0" borderId="6" xfId="0" applyNumberFormat="1" applyFont="1" applyBorder="1"/>
    <xf numFmtId="0" fontId="1" fillId="2" borderId="6" xfId="0" applyFont="1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15" fillId="0" borderId="6" xfId="0" applyFont="1" applyFill="1" applyBorder="1" applyAlignment="1" applyProtection="1">
      <alignment horizontal="center"/>
      <protection locked="0"/>
    </xf>
    <xf numFmtId="0" fontId="26" fillId="0" borderId="6" xfId="0" applyFont="1" applyFill="1" applyBorder="1" applyProtection="1">
      <protection locked="0"/>
    </xf>
    <xf numFmtId="0" fontId="27" fillId="0" borderId="6" xfId="0" applyFont="1" applyBorder="1" applyAlignment="1" applyProtection="1">
      <alignment horizontal="center"/>
      <protection locked="0"/>
    </xf>
    <xf numFmtId="0" fontId="27" fillId="0" borderId="6" xfId="0" applyFont="1" applyFill="1" applyBorder="1" applyAlignment="1" applyProtection="1">
      <alignment horizontal="center"/>
      <protection locked="0"/>
    </xf>
    <xf numFmtId="0" fontId="26" fillId="0" borderId="6" xfId="0" applyFont="1" applyFill="1" applyBorder="1" applyAlignment="1" applyProtection="1">
      <alignment horizontal="center"/>
      <protection locked="0"/>
    </xf>
    <xf numFmtId="4" fontId="27" fillId="0" borderId="6" xfId="0" applyNumberFormat="1" applyFont="1" applyBorder="1"/>
    <xf numFmtId="4" fontId="26" fillId="0" borderId="6" xfId="0" applyNumberFormat="1" applyFont="1" applyBorder="1"/>
    <xf numFmtId="0" fontId="20" fillId="0" borderId="6" xfId="0" applyFont="1" applyBorder="1"/>
    <xf numFmtId="0" fontId="20" fillId="0" borderId="6" xfId="0" applyFont="1" applyFill="1" applyBorder="1"/>
    <xf numFmtId="0" fontId="20" fillId="0" borderId="6" xfId="0" applyFont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8" borderId="6" xfId="0" applyFill="1" applyBorder="1" applyAlignment="1" applyProtection="1">
      <alignment horizontal="center"/>
      <protection locked="0"/>
    </xf>
    <xf numFmtId="0" fontId="2" fillId="8" borderId="6" xfId="0" applyFont="1" applyFill="1" applyBorder="1" applyAlignment="1" applyProtection="1">
      <alignment horizontal="center"/>
      <protection locked="0"/>
    </xf>
    <xf numFmtId="0" fontId="0" fillId="6" borderId="0" xfId="0" applyFill="1"/>
    <xf numFmtId="4" fontId="0" fillId="8" borderId="38" xfId="0" applyNumberFormat="1" applyFill="1" applyBorder="1"/>
    <xf numFmtId="4" fontId="0" fillId="8" borderId="31" xfId="0" applyNumberFormat="1" applyFill="1" applyBorder="1"/>
    <xf numFmtId="0" fontId="0" fillId="0" borderId="6" xfId="0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center"/>
      <protection locked="0"/>
    </xf>
    <xf numFmtId="0" fontId="0" fillId="0" borderId="0" xfId="0" applyBorder="1"/>
    <xf numFmtId="44" fontId="0" fillId="0" borderId="21" xfId="0" applyNumberFormat="1" applyBorder="1"/>
    <xf numFmtId="44" fontId="0" fillId="0" borderId="6" xfId="0" applyNumberFormat="1" applyBorder="1"/>
    <xf numFmtId="0" fontId="28" fillId="0" borderId="60" xfId="0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62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4" fontId="0" fillId="0" borderId="22" xfId="0" applyNumberFormat="1" applyBorder="1"/>
    <xf numFmtId="44" fontId="0" fillId="0" borderId="51" xfId="0" applyNumberFormat="1" applyBorder="1"/>
    <xf numFmtId="15" fontId="0" fillId="0" borderId="0" xfId="0" applyNumberFormat="1" applyBorder="1"/>
    <xf numFmtId="0" fontId="28" fillId="0" borderId="0" xfId="0" applyFont="1" applyFill="1" applyBorder="1" applyAlignment="1">
      <alignment horizontal="left" vertical="center" wrapText="1"/>
    </xf>
    <xf numFmtId="44" fontId="20" fillId="16" borderId="0" xfId="0" applyNumberFormat="1" applyFont="1" applyFill="1" applyBorder="1"/>
    <xf numFmtId="4" fontId="0" fillId="0" borderId="0" xfId="0" applyNumberFormat="1" applyBorder="1"/>
    <xf numFmtId="0" fontId="0" fillId="16" borderId="0" xfId="0" applyFill="1" applyBorder="1"/>
    <xf numFmtId="15" fontId="0" fillId="16" borderId="0" xfId="0" applyNumberFormat="1" applyFill="1" applyBorder="1"/>
    <xf numFmtId="0" fontId="28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" fillId="0" borderId="61" xfId="0" applyFont="1" applyFill="1" applyBorder="1" applyAlignment="1" applyProtection="1">
      <alignment horizontal="center"/>
      <protection locked="0"/>
    </xf>
    <xf numFmtId="44" fontId="0" fillId="0" borderId="61" xfId="0" applyNumberFormat="1" applyBorder="1"/>
    <xf numFmtId="44" fontId="0" fillId="0" borderId="62" xfId="0" applyNumberFormat="1" applyBorder="1"/>
    <xf numFmtId="165" fontId="0" fillId="0" borderId="0" xfId="0" applyNumberFormat="1" applyBorder="1"/>
    <xf numFmtId="0" fontId="15" fillId="0" borderId="5" xfId="0" applyFont="1" applyFill="1" applyBorder="1" applyAlignment="1" applyProtection="1">
      <alignment horizontal="center"/>
      <protection locked="0"/>
    </xf>
    <xf numFmtId="0" fontId="15" fillId="0" borderId="17" xfId="0" applyFont="1" applyFill="1" applyBorder="1" applyAlignment="1" applyProtection="1">
      <alignment horizontal="center"/>
      <protection locked="0"/>
    </xf>
    <xf numFmtId="0" fontId="18" fillId="8" borderId="1" xfId="0" applyFont="1" applyFill="1" applyBorder="1" applyAlignment="1" applyProtection="1">
      <alignment horizontal="center"/>
      <protection locked="0"/>
    </xf>
    <xf numFmtId="0" fontId="28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 wrapText="1"/>
      <protection locked="0"/>
    </xf>
    <xf numFmtId="0" fontId="0" fillId="0" borderId="15" xfId="0" applyFont="1" applyFill="1" applyBorder="1" applyProtection="1">
      <protection locked="0"/>
    </xf>
    <xf numFmtId="0" fontId="0" fillId="0" borderId="16" xfId="0" applyBorder="1"/>
    <xf numFmtId="0" fontId="0" fillId="0" borderId="17" xfId="0" applyBorder="1"/>
    <xf numFmtId="0" fontId="1" fillId="0" borderId="0" xfId="0" applyFont="1" applyFill="1" applyBorder="1" applyAlignment="1" applyProtection="1">
      <alignment horizontal="center"/>
      <protection locked="0"/>
    </xf>
    <xf numFmtId="0" fontId="18" fillId="8" borderId="5" xfId="0" applyFont="1" applyFill="1" applyBorder="1" applyAlignment="1" applyProtection="1">
      <alignment horizontal="center"/>
      <protection locked="0"/>
    </xf>
    <xf numFmtId="0" fontId="0" fillId="0" borderId="3" xfId="0" applyBorder="1"/>
    <xf numFmtId="0" fontId="0" fillId="0" borderId="8" xfId="0" applyBorder="1"/>
    <xf numFmtId="4" fontId="2" fillId="0" borderId="8" xfId="0" applyNumberFormat="1" applyFont="1" applyBorder="1" applyAlignment="1" applyProtection="1">
      <alignment horizontal="center"/>
      <protection locked="0"/>
    </xf>
    <xf numFmtId="4" fontId="1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/>
    <xf numFmtId="14" fontId="1" fillId="8" borderId="0" xfId="0" applyNumberFormat="1" applyFont="1" applyFill="1" applyBorder="1" applyAlignment="1" applyProtection="1">
      <alignment horizontal="center"/>
      <protection locked="0"/>
    </xf>
    <xf numFmtId="14" fontId="1" fillId="8" borderId="8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/>
    <xf numFmtId="0" fontId="33" fillId="0" borderId="0" xfId="0" applyFont="1" applyProtection="1">
      <protection locked="0"/>
    </xf>
    <xf numFmtId="4" fontId="31" fillId="4" borderId="2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left"/>
      <protection locked="0"/>
    </xf>
    <xf numFmtId="0" fontId="15" fillId="0" borderId="3" xfId="0" applyFont="1" applyFill="1" applyBorder="1" applyAlignment="1" applyProtection="1">
      <alignment horizontal="left"/>
      <protection locked="0"/>
    </xf>
    <xf numFmtId="4" fontId="20" fillId="7" borderId="2" xfId="0" applyNumberFormat="1" applyFont="1" applyFill="1" applyBorder="1"/>
    <xf numFmtId="44" fontId="0" fillId="7" borderId="2" xfId="0" applyNumberFormat="1" applyFill="1" applyBorder="1"/>
    <xf numFmtId="4" fontId="1" fillId="0" borderId="0" xfId="0" applyNumberFormat="1" applyFont="1" applyProtection="1">
      <protection locked="0"/>
    </xf>
    <xf numFmtId="4" fontId="31" fillId="4" borderId="64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2" xfId="2" applyFont="1" applyBorder="1"/>
    <xf numFmtId="0" fontId="20" fillId="7" borderId="2" xfId="0" applyFont="1" applyFill="1" applyBorder="1"/>
    <xf numFmtId="0" fontId="15" fillId="0" borderId="20" xfId="0" applyFont="1" applyFill="1" applyBorder="1" applyProtection="1">
      <protection locked="0"/>
    </xf>
    <xf numFmtId="0" fontId="0" fillId="0" borderId="34" xfId="0" applyBorder="1"/>
    <xf numFmtId="0" fontId="0" fillId="0" borderId="36" xfId="0" applyBorder="1"/>
    <xf numFmtId="0" fontId="15" fillId="0" borderId="60" xfId="0" applyFont="1" applyFill="1" applyBorder="1" applyProtection="1">
      <protection locked="0"/>
    </xf>
    <xf numFmtId="0" fontId="0" fillId="0" borderId="32" xfId="0" applyBorder="1"/>
    <xf numFmtId="4" fontId="0" fillId="0" borderId="0" xfId="0" applyNumberFormat="1" applyFill="1" applyBorder="1"/>
    <xf numFmtId="4" fontId="0" fillId="0" borderId="0" xfId="0" applyNumberFormat="1" applyBorder="1" applyAlignment="1">
      <alignment horizontal="center"/>
    </xf>
    <xf numFmtId="0" fontId="0" fillId="16" borderId="0" xfId="0" applyFill="1" applyBorder="1" applyAlignment="1">
      <alignment vertical="center"/>
    </xf>
    <xf numFmtId="0" fontId="34" fillId="0" borderId="0" xfId="0" applyFont="1" applyAlignment="1">
      <alignment horizontal="center"/>
    </xf>
    <xf numFmtId="15" fontId="34" fillId="0" borderId="0" xfId="0" applyNumberFormat="1" applyFont="1" applyAlignment="1">
      <alignment horizontal="center"/>
    </xf>
    <xf numFmtId="15" fontId="0" fillId="9" borderId="0" xfId="0" applyNumberFormat="1" applyFill="1"/>
    <xf numFmtId="0" fontId="0" fillId="8" borderId="0" xfId="0" applyFill="1"/>
    <xf numFmtId="0" fontId="2" fillId="6" borderId="21" xfId="0" applyFont="1" applyFill="1" applyBorder="1" applyAlignment="1" applyProtection="1">
      <alignment horizontal="center"/>
      <protection locked="0"/>
    </xf>
    <xf numFmtId="14" fontId="0" fillId="3" borderId="0" xfId="0" applyNumberFormat="1" applyFill="1"/>
    <xf numFmtId="0" fontId="12" fillId="0" borderId="0" xfId="0" applyFont="1" applyFill="1"/>
    <xf numFmtId="0" fontId="38" fillId="0" borderId="6" xfId="0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44" fontId="12" fillId="0" borderId="0" xfId="5" applyFont="1" applyFill="1" applyBorder="1" applyAlignment="1">
      <alignment horizontal="center"/>
    </xf>
    <xf numFmtId="44" fontId="39" fillId="0" borderId="0" xfId="0" applyNumberFormat="1" applyFont="1" applyFill="1" applyBorder="1" applyAlignment="1">
      <alignment horizontal="center"/>
    </xf>
    <xf numFmtId="0" fontId="40" fillId="0" borderId="6" xfId="0" applyFont="1" applyFill="1" applyBorder="1"/>
    <xf numFmtId="0" fontId="38" fillId="0" borderId="6" xfId="0" applyFont="1" applyFill="1" applyBorder="1" applyAlignment="1" applyProtection="1">
      <alignment vertical="center"/>
      <protection locked="0"/>
    </xf>
    <xf numFmtId="0" fontId="40" fillId="0" borderId="6" xfId="0" applyFont="1" applyFill="1" applyBorder="1" applyAlignment="1">
      <alignment horizontal="center" vertical="center"/>
    </xf>
    <xf numFmtId="0" fontId="42" fillId="0" borderId="6" xfId="0" applyFont="1" applyFill="1" applyBorder="1" applyAlignment="1" applyProtection="1">
      <alignment horizontal="center" vertical="center"/>
      <protection locked="0"/>
    </xf>
    <xf numFmtId="44" fontId="40" fillId="0" borderId="6" xfId="0" applyNumberFormat="1" applyFont="1" applyFill="1" applyBorder="1" applyAlignment="1">
      <alignment vertical="center"/>
    </xf>
    <xf numFmtId="0" fontId="38" fillId="0" borderId="6" xfId="0" applyFont="1" applyFill="1" applyBorder="1" applyAlignment="1" applyProtection="1">
      <alignment horizontal="center" vertical="center" wrapText="1"/>
      <protection locked="0"/>
    </xf>
    <xf numFmtId="0" fontId="38" fillId="0" borderId="6" xfId="0" applyFont="1" applyFill="1" applyBorder="1" applyAlignment="1" applyProtection="1">
      <alignment horizontal="center" vertical="center"/>
      <protection locked="0"/>
    </xf>
    <xf numFmtId="0" fontId="38" fillId="0" borderId="6" xfId="0" applyFont="1" applyFill="1" applyBorder="1" applyProtection="1">
      <protection locked="0"/>
    </xf>
    <xf numFmtId="0" fontId="40" fillId="0" borderId="6" xfId="0" applyFont="1" applyFill="1" applyBorder="1" applyAlignment="1">
      <alignment horizontal="center"/>
    </xf>
    <xf numFmtId="0" fontId="42" fillId="0" borderId="6" xfId="0" applyFont="1" applyFill="1" applyBorder="1" applyAlignment="1" applyProtection="1">
      <alignment horizontal="center"/>
      <protection locked="0"/>
    </xf>
    <xf numFmtId="0" fontId="38" fillId="0" borderId="6" xfId="0" applyFont="1" applyFill="1" applyBorder="1" applyAlignment="1" applyProtection="1">
      <alignment horizontal="center"/>
      <protection locked="0"/>
    </xf>
    <xf numFmtId="44" fontId="40" fillId="0" borderId="6" xfId="5" applyFont="1" applyFill="1" applyBorder="1"/>
    <xf numFmtId="0" fontId="40" fillId="0" borderId="6" xfId="0" applyFont="1" applyFill="1" applyBorder="1" applyProtection="1">
      <protection locked="0"/>
    </xf>
    <xf numFmtId="44" fontId="40" fillId="0" borderId="6" xfId="5" applyFont="1" applyFill="1" applyBorder="1" applyAlignment="1">
      <alignment vertical="center"/>
    </xf>
    <xf numFmtId="0" fontId="40" fillId="0" borderId="6" xfId="0" applyFont="1" applyFill="1" applyBorder="1" applyAlignment="1">
      <alignment horizontal="left"/>
    </xf>
    <xf numFmtId="44" fontId="40" fillId="0" borderId="6" xfId="5" applyFont="1" applyFill="1" applyBorder="1" applyAlignment="1">
      <alignment horizontal="center"/>
    </xf>
    <xf numFmtId="0" fontId="41" fillId="0" borderId="6" xfId="0" applyFont="1" applyFill="1" applyBorder="1" applyAlignment="1" applyProtection="1">
      <alignment horizontal="center" vertical="center"/>
      <protection locked="0"/>
    </xf>
    <xf numFmtId="0" fontId="40" fillId="0" borderId="6" xfId="0" applyFont="1" applyFill="1" applyBorder="1" applyAlignment="1" applyProtection="1">
      <alignment horizontal="center" vertical="center"/>
      <protection locked="0"/>
    </xf>
    <xf numFmtId="0" fontId="43" fillId="0" borderId="6" xfId="0" applyFont="1" applyFill="1" applyBorder="1" applyAlignment="1" applyProtection="1">
      <alignment horizontal="center"/>
      <protection locked="0"/>
    </xf>
    <xf numFmtId="0" fontId="38" fillId="0" borderId="6" xfId="0" applyFont="1" applyFill="1" applyBorder="1" applyAlignment="1">
      <alignment horizontal="center"/>
    </xf>
    <xf numFmtId="0" fontId="3" fillId="17" borderId="6" xfId="0" applyNumberFormat="1" applyFont="1" applyFill="1" applyBorder="1" applyAlignment="1" applyProtection="1">
      <alignment horizontal="center" vertical="center" wrapText="1"/>
      <protection locked="0"/>
    </xf>
    <xf numFmtId="44" fontId="0" fillId="0" borderId="6" xfId="0" applyNumberFormat="1" applyBorder="1" applyAlignment="1">
      <alignment vertical="center"/>
    </xf>
    <xf numFmtId="0" fontId="3" fillId="4" borderId="21" xfId="0" applyFont="1" applyFill="1" applyBorder="1" applyAlignment="1" applyProtection="1">
      <alignment horizontal="center" vertical="center"/>
      <protection locked="0"/>
    </xf>
    <xf numFmtId="0" fontId="3" fillId="4" borderId="24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4" fontId="3" fillId="4" borderId="21" xfId="0" applyNumberFormat="1" applyFont="1" applyFill="1" applyBorder="1" applyAlignment="1" applyProtection="1">
      <alignment horizontal="center" vertical="center" wrapText="1"/>
      <protection locked="0"/>
    </xf>
    <xf numFmtId="4" fontId="3" fillId="4" borderId="24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21" xfId="2" applyNumberFormat="1" applyFont="1" applyFill="1" applyBorder="1" applyAlignment="1" applyProtection="1">
      <alignment horizontal="center" vertical="center" wrapText="1"/>
      <protection locked="0"/>
    </xf>
    <xf numFmtId="164" fontId="3" fillId="4" borderId="24" xfId="2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0" applyFont="1" applyBorder="1" applyAlignment="1" applyProtection="1">
      <alignment horizontal="center" vertical="center" wrapText="1"/>
      <protection locked="0"/>
    </xf>
    <xf numFmtId="0" fontId="28" fillId="0" borderId="37" xfId="0" applyFont="1" applyBorder="1" applyAlignment="1" applyProtection="1">
      <alignment horizontal="center" vertical="center" wrapText="1"/>
      <protection locked="0"/>
    </xf>
    <xf numFmtId="0" fontId="28" fillId="0" borderId="65" xfId="0" applyFont="1" applyBorder="1" applyAlignment="1" applyProtection="1">
      <alignment horizontal="center" vertical="center" wrapText="1"/>
      <protection locked="0"/>
    </xf>
    <xf numFmtId="0" fontId="28" fillId="0" borderId="67" xfId="0" applyFont="1" applyBorder="1" applyAlignment="1" applyProtection="1">
      <alignment horizontal="center" vertical="center" wrapText="1"/>
      <protection locked="0"/>
    </xf>
    <xf numFmtId="0" fontId="28" fillId="0" borderId="66" xfId="0" applyFont="1" applyBorder="1" applyAlignment="1" applyProtection="1">
      <alignment horizontal="center" vertical="center" wrapText="1"/>
      <protection locked="0"/>
    </xf>
    <xf numFmtId="0" fontId="28" fillId="0" borderId="68" xfId="0" applyFont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31" fillId="4" borderId="21" xfId="0" applyFont="1" applyFill="1" applyBorder="1" applyAlignment="1" applyProtection="1">
      <alignment horizontal="center" vertical="center" wrapText="1"/>
      <protection locked="0"/>
    </xf>
    <xf numFmtId="0" fontId="31" fillId="4" borderId="24" xfId="0" applyFont="1" applyFill="1" applyBorder="1" applyAlignment="1" applyProtection="1">
      <alignment horizontal="center" vertical="center" wrapText="1"/>
      <protection locked="0"/>
    </xf>
    <xf numFmtId="0" fontId="31" fillId="4" borderId="21" xfId="0" applyFont="1" applyFill="1" applyBorder="1" applyAlignment="1" applyProtection="1">
      <alignment horizontal="center" vertical="center"/>
      <protection locked="0"/>
    </xf>
    <xf numFmtId="0" fontId="31" fillId="4" borderId="24" xfId="0" applyFont="1" applyFill="1" applyBorder="1" applyAlignment="1" applyProtection="1">
      <alignment horizontal="center" vertical="center"/>
      <protection locked="0"/>
    </xf>
    <xf numFmtId="0" fontId="31" fillId="4" borderId="63" xfId="0" applyFont="1" applyFill="1" applyBorder="1" applyAlignment="1" applyProtection="1">
      <alignment horizontal="center" vertical="center" wrapText="1"/>
      <protection locked="0"/>
    </xf>
    <xf numFmtId="4" fontId="31" fillId="4" borderId="21" xfId="0" applyNumberFormat="1" applyFont="1" applyFill="1" applyBorder="1" applyAlignment="1" applyProtection="1">
      <alignment horizontal="center" vertical="center" wrapText="1"/>
      <protection locked="0"/>
    </xf>
    <xf numFmtId="4" fontId="31" fillId="4" borderId="24" xfId="0" applyNumberFormat="1" applyFont="1" applyFill="1" applyBorder="1" applyAlignment="1" applyProtection="1">
      <alignment horizontal="center" vertical="center" wrapText="1"/>
      <protection locked="0"/>
    </xf>
    <xf numFmtId="164" fontId="31" fillId="4" borderId="21" xfId="2" applyNumberFormat="1" applyFont="1" applyFill="1" applyBorder="1" applyAlignment="1" applyProtection="1">
      <alignment horizontal="center" vertical="center" wrapText="1"/>
      <protection locked="0"/>
    </xf>
    <xf numFmtId="164" fontId="31" fillId="4" borderId="24" xfId="2" applyNumberFormat="1" applyFont="1" applyFill="1" applyBorder="1" applyAlignment="1" applyProtection="1">
      <alignment horizontal="center" vertical="center" wrapText="1"/>
      <protection locked="0"/>
    </xf>
    <xf numFmtId="0" fontId="24" fillId="8" borderId="0" xfId="0" applyFont="1" applyFill="1" applyAlignment="1">
      <alignment vertical="center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35" xfId="0" applyBorder="1" applyAlignment="1">
      <alignment horizontal="right" vertical="center" wrapText="1"/>
    </xf>
    <xf numFmtId="0" fontId="0" fillId="0" borderId="35" xfId="0" applyBorder="1" applyAlignment="1">
      <alignment horizontal="center" vertical="center" wrapText="1"/>
    </xf>
    <xf numFmtId="4" fontId="0" fillId="0" borderId="38" xfId="0" applyNumberFormat="1" applyBorder="1" applyAlignment="1">
      <alignment horizontal="right" vertical="center"/>
    </xf>
    <xf numFmtId="4" fontId="0" fillId="0" borderId="31" xfId="0" applyNumberFormat="1" applyBorder="1" applyAlignment="1">
      <alignment horizontal="right" vertical="center"/>
    </xf>
    <xf numFmtId="4" fontId="0" fillId="0" borderId="29" xfId="0" applyNumberFormat="1" applyBorder="1" applyAlignment="1">
      <alignment horizontal="right" vertical="center"/>
    </xf>
    <xf numFmtId="4" fontId="0" fillId="0" borderId="38" xfId="0" applyNumberFormat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3" fillId="17" borderId="6" xfId="0" applyNumberFormat="1" applyFont="1" applyFill="1" applyBorder="1" applyAlignment="1" applyProtection="1">
      <alignment horizontal="center" vertical="center" wrapText="1"/>
      <protection locked="0"/>
    </xf>
    <xf numFmtId="0" fontId="36" fillId="17" borderId="6" xfId="0" applyNumberFormat="1" applyFont="1" applyFill="1" applyBorder="1" applyAlignment="1" applyProtection="1">
      <alignment horizontal="center" vertical="center" wrapText="1"/>
      <protection locked="0"/>
    </xf>
    <xf numFmtId="0" fontId="35" fillId="17" borderId="6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Currency" xfId="5" builtinId="4"/>
    <cellStyle name="Good" xfId="1" builtinId="26"/>
    <cellStyle name="Normal" xfId="0" builtinId="0"/>
    <cellStyle name="Normal 2" xfId="3"/>
    <cellStyle name="Percent" xfId="2" builtinId="5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6"/>
  <sheetViews>
    <sheetView zoomScale="85" zoomScaleNormal="8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81" sqref="G81"/>
    </sheetView>
  </sheetViews>
  <sheetFormatPr defaultRowHeight="15.75"/>
  <cols>
    <col min="1" max="1" width="24.7109375" style="52" customWidth="1"/>
    <col min="2" max="2" width="16.5703125" style="17" customWidth="1"/>
    <col min="3" max="3" width="17" style="17" customWidth="1"/>
    <col min="4" max="4" width="32.5703125" style="18" bestFit="1" customWidth="1"/>
    <col min="5" max="5" width="27.85546875" style="17" customWidth="1"/>
    <col min="6" max="6" width="21" style="3" bestFit="1" customWidth="1"/>
    <col min="7" max="7" width="17" style="3" customWidth="1"/>
    <col min="8" max="8" width="18" style="3" customWidth="1"/>
    <col min="9" max="10" width="21.42578125" style="62" customWidth="1"/>
    <col min="11" max="11" width="23.42578125" style="87" customWidth="1"/>
    <col min="12" max="13" width="21.42578125" style="62" customWidth="1"/>
    <col min="14" max="14" width="29.5703125" style="62" customWidth="1"/>
    <col min="15" max="15" width="25.28515625" style="62" customWidth="1"/>
    <col min="16" max="16" width="22.7109375" style="3" bestFit="1" customWidth="1"/>
    <col min="17" max="17" width="27.28515625" style="2" customWidth="1"/>
    <col min="18" max="18" width="26.28515625" style="3" bestFit="1" customWidth="1"/>
    <col min="19" max="22" width="9.140625" style="3"/>
    <col min="23" max="23" width="30.85546875" style="3" customWidth="1"/>
    <col min="24" max="24" width="22.85546875" style="3" customWidth="1"/>
    <col min="25" max="25" width="9.140625" style="3"/>
    <col min="26" max="26" width="18.28515625" style="3" customWidth="1"/>
    <col min="27" max="16384" width="9.140625" style="3"/>
  </cols>
  <sheetData>
    <row r="1" spans="1:38" ht="16.5" thickBot="1">
      <c r="A1" s="533" t="s">
        <v>0</v>
      </c>
      <c r="B1" s="535" t="s">
        <v>80</v>
      </c>
      <c r="C1" s="531" t="s">
        <v>1</v>
      </c>
      <c r="D1" s="531" t="s">
        <v>82</v>
      </c>
      <c r="E1" s="535" t="s">
        <v>83</v>
      </c>
      <c r="F1" s="531" t="s">
        <v>72</v>
      </c>
      <c r="G1" s="535" t="s">
        <v>2</v>
      </c>
      <c r="H1" s="535"/>
      <c r="I1" s="537" t="s">
        <v>249</v>
      </c>
      <c r="J1" s="537" t="s">
        <v>248</v>
      </c>
      <c r="K1" s="539" t="s">
        <v>245</v>
      </c>
      <c r="L1" s="537" t="s">
        <v>246</v>
      </c>
      <c r="M1" s="537" t="s">
        <v>247</v>
      </c>
      <c r="N1" s="535" t="s">
        <v>252</v>
      </c>
      <c r="O1" s="535"/>
      <c r="P1" s="59" t="s">
        <v>69</v>
      </c>
      <c r="R1" s="1" t="s">
        <v>122</v>
      </c>
      <c r="W1" s="3" t="s">
        <v>273</v>
      </c>
      <c r="X1" s="3" t="s">
        <v>274</v>
      </c>
      <c r="Z1" s="3" t="s">
        <v>311</v>
      </c>
      <c r="AA1" s="3" t="s">
        <v>347</v>
      </c>
    </row>
    <row r="2" spans="1:38" ht="26.25" customHeight="1" thickBot="1">
      <c r="A2" s="534"/>
      <c r="B2" s="536"/>
      <c r="C2" s="532"/>
      <c r="D2" s="532"/>
      <c r="E2" s="536"/>
      <c r="F2" s="532"/>
      <c r="G2" s="536"/>
      <c r="H2" s="536"/>
      <c r="I2" s="538"/>
      <c r="J2" s="538"/>
      <c r="K2" s="540"/>
      <c r="L2" s="538"/>
      <c r="M2" s="538"/>
      <c r="N2" s="160" t="s">
        <v>250</v>
      </c>
      <c r="O2" s="160" t="s">
        <v>251</v>
      </c>
      <c r="P2" s="60"/>
      <c r="R2" s="58"/>
    </row>
    <row r="3" spans="1:38">
      <c r="A3" s="126"/>
      <c r="B3" s="127"/>
      <c r="C3" s="58"/>
      <c r="D3" s="58"/>
      <c r="E3" s="127"/>
      <c r="F3" s="58"/>
      <c r="G3" s="127"/>
      <c r="H3" s="127"/>
      <c r="I3" s="61"/>
      <c r="J3" s="61"/>
      <c r="K3" s="86"/>
      <c r="L3" s="61"/>
      <c r="M3" s="61"/>
      <c r="N3" s="61"/>
      <c r="O3" s="61"/>
      <c r="P3" s="128"/>
      <c r="R3" s="58"/>
    </row>
    <row r="4" spans="1:38">
      <c r="A4" s="50" t="s">
        <v>624</v>
      </c>
      <c r="B4" s="5">
        <v>2012</v>
      </c>
      <c r="C4" s="167" t="s">
        <v>129</v>
      </c>
      <c r="D4" s="192" t="s">
        <v>523</v>
      </c>
      <c r="E4" s="198" t="s">
        <v>340</v>
      </c>
      <c r="F4" s="6" t="s">
        <v>622</v>
      </c>
      <c r="G4" s="7">
        <v>41725</v>
      </c>
      <c r="H4" s="7">
        <v>42089</v>
      </c>
      <c r="I4" s="63">
        <f>J4*2.7%+90</f>
        <v>3060.0000000000005</v>
      </c>
      <c r="J4" s="63">
        <v>110000</v>
      </c>
      <c r="K4" s="82">
        <v>0.1</v>
      </c>
      <c r="L4" s="75">
        <v>1500</v>
      </c>
      <c r="M4" s="75">
        <v>15000</v>
      </c>
      <c r="N4" s="75">
        <v>10000</v>
      </c>
      <c r="O4" s="75">
        <v>2000</v>
      </c>
      <c r="P4" s="8"/>
      <c r="Q4" s="19">
        <f t="shared" ref="Q4:Q94" ca="1" si="0">TODAY()</f>
        <v>44078</v>
      </c>
      <c r="R4" s="3" t="s">
        <v>120</v>
      </c>
      <c r="W4" s="62" t="s">
        <v>615</v>
      </c>
      <c r="Y4" s="62"/>
      <c r="Z4" s="6" t="s">
        <v>282</v>
      </c>
    </row>
    <row r="5" spans="1:38">
      <c r="A5" s="50" t="s">
        <v>5</v>
      </c>
      <c r="B5" s="5">
        <v>2012</v>
      </c>
      <c r="C5" s="167" t="s">
        <v>130</v>
      </c>
      <c r="D5" s="258" t="s">
        <v>84</v>
      </c>
      <c r="E5" s="198" t="s">
        <v>340</v>
      </c>
      <c r="F5" s="6" t="s">
        <v>623</v>
      </c>
      <c r="G5" s="7">
        <v>41725</v>
      </c>
      <c r="H5" s="7">
        <v>42089</v>
      </c>
      <c r="I5" s="63">
        <f>J5*2.7%+90</f>
        <v>2520.0000000000005</v>
      </c>
      <c r="J5" s="63">
        <v>90000</v>
      </c>
      <c r="K5" s="82">
        <v>0.1</v>
      </c>
      <c r="L5" s="75">
        <v>1500</v>
      </c>
      <c r="M5" s="75">
        <v>15000</v>
      </c>
      <c r="N5" s="75">
        <v>10000</v>
      </c>
      <c r="O5" s="75">
        <v>2000</v>
      </c>
      <c r="P5" s="8"/>
      <c r="Q5" s="19">
        <f t="shared" ca="1" si="0"/>
        <v>44078</v>
      </c>
      <c r="R5" s="3" t="s">
        <v>138</v>
      </c>
      <c r="W5" s="62" t="s">
        <v>625</v>
      </c>
      <c r="Y5" s="62"/>
      <c r="Z5" s="6" t="s">
        <v>281</v>
      </c>
    </row>
    <row r="6" spans="1:38" s="16" customFormat="1">
      <c r="A6" s="50" t="s">
        <v>3</v>
      </c>
      <c r="B6" s="5">
        <v>1998</v>
      </c>
      <c r="C6" s="167" t="s">
        <v>4</v>
      </c>
      <c r="D6" s="190" t="s">
        <v>84</v>
      </c>
      <c r="E6" s="198" t="s">
        <v>340</v>
      </c>
      <c r="F6" s="6" t="s">
        <v>312</v>
      </c>
      <c r="G6" s="7">
        <v>41407</v>
      </c>
      <c r="H6" s="7">
        <v>41771</v>
      </c>
      <c r="I6" s="63">
        <v>690</v>
      </c>
      <c r="J6" s="63">
        <v>25000</v>
      </c>
      <c r="K6" s="82">
        <v>0.1</v>
      </c>
      <c r="L6" s="75">
        <v>0</v>
      </c>
      <c r="M6" s="75">
        <v>15000</v>
      </c>
      <c r="N6" s="75">
        <v>10000</v>
      </c>
      <c r="O6" s="75">
        <v>2000</v>
      </c>
      <c r="P6" s="8"/>
      <c r="Q6" s="19">
        <f t="shared" ca="1" si="0"/>
        <v>44078</v>
      </c>
      <c r="R6" s="3" t="s">
        <v>119</v>
      </c>
      <c r="S6" s="3"/>
      <c r="T6" s="3"/>
      <c r="U6" s="3"/>
      <c r="V6" s="3"/>
      <c r="W6" s="62"/>
      <c r="X6" s="3"/>
      <c r="Y6" s="62"/>
      <c r="Z6" s="3" t="s">
        <v>159</v>
      </c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>
      <c r="A7" s="50" t="s">
        <v>5</v>
      </c>
      <c r="B7" s="5">
        <v>1997</v>
      </c>
      <c r="C7" s="167" t="s">
        <v>6</v>
      </c>
      <c r="D7" s="191" t="s">
        <v>84</v>
      </c>
      <c r="E7" s="198" t="s">
        <v>340</v>
      </c>
      <c r="F7" s="6" t="s">
        <v>313</v>
      </c>
      <c r="G7" s="7">
        <v>41407</v>
      </c>
      <c r="H7" s="7">
        <v>41771</v>
      </c>
      <c r="I7" s="63">
        <v>570</v>
      </c>
      <c r="J7" s="63">
        <v>20000</v>
      </c>
      <c r="K7" s="82">
        <v>0.1</v>
      </c>
      <c r="L7" s="75">
        <v>0</v>
      </c>
      <c r="M7" s="75">
        <v>15000</v>
      </c>
      <c r="N7" s="75">
        <v>10000</v>
      </c>
      <c r="O7" s="75">
        <v>2000</v>
      </c>
      <c r="P7" s="8"/>
      <c r="Q7" s="19">
        <f t="shared" ca="1" si="0"/>
        <v>44078</v>
      </c>
      <c r="R7" s="3" t="s">
        <v>140</v>
      </c>
      <c r="W7" s="62"/>
      <c r="Y7" s="62"/>
      <c r="Z7" s="3" t="s">
        <v>152</v>
      </c>
    </row>
    <row r="8" spans="1:38">
      <c r="A8" s="50" t="s">
        <v>5</v>
      </c>
      <c r="B8" s="5">
        <v>1997</v>
      </c>
      <c r="C8" s="167" t="s">
        <v>7</v>
      </c>
      <c r="D8" s="191" t="s">
        <v>84</v>
      </c>
      <c r="E8" s="198" t="s">
        <v>340</v>
      </c>
      <c r="F8" s="6" t="s">
        <v>356</v>
      </c>
      <c r="G8" s="7">
        <v>41452</v>
      </c>
      <c r="H8" s="7">
        <v>41816</v>
      </c>
      <c r="I8" s="63">
        <f>J8*(2.4+0.3)%+90</f>
        <v>751.49999999999989</v>
      </c>
      <c r="J8" s="63">
        <v>24500</v>
      </c>
      <c r="K8" s="82">
        <v>0.1</v>
      </c>
      <c r="L8" s="75">
        <v>1500</v>
      </c>
      <c r="M8" s="75">
        <v>15000</v>
      </c>
      <c r="N8" s="75">
        <v>10000</v>
      </c>
      <c r="O8" s="75">
        <v>2000</v>
      </c>
      <c r="P8" s="8"/>
      <c r="Q8" s="19">
        <f t="shared" ca="1" si="0"/>
        <v>44078</v>
      </c>
      <c r="R8" s="3" t="s">
        <v>111</v>
      </c>
      <c r="W8" s="62"/>
      <c r="Y8" s="62"/>
      <c r="Z8" s="6" t="s">
        <v>170</v>
      </c>
    </row>
    <row r="9" spans="1:38">
      <c r="A9" s="50" t="s">
        <v>5</v>
      </c>
      <c r="B9" s="5">
        <v>1996</v>
      </c>
      <c r="C9" s="167" t="s">
        <v>8</v>
      </c>
      <c r="D9" s="258" t="s">
        <v>286</v>
      </c>
      <c r="E9" s="198" t="s">
        <v>340</v>
      </c>
      <c r="F9" s="6" t="s">
        <v>423</v>
      </c>
      <c r="G9" s="7">
        <v>41510</v>
      </c>
      <c r="H9" s="7">
        <v>41874</v>
      </c>
      <c r="I9" s="63">
        <f>J9*2.7%+90</f>
        <v>1008.0000000000001</v>
      </c>
      <c r="J9" s="63">
        <v>34000</v>
      </c>
      <c r="K9" s="82">
        <v>0.1</v>
      </c>
      <c r="L9" s="75">
        <v>1500</v>
      </c>
      <c r="M9" s="75">
        <v>15000</v>
      </c>
      <c r="N9" s="75">
        <v>10000</v>
      </c>
      <c r="O9" s="75">
        <v>2000</v>
      </c>
      <c r="P9" s="8"/>
      <c r="Q9" s="19">
        <f t="shared" ca="1" si="0"/>
        <v>44078</v>
      </c>
      <c r="R9" s="3" t="s">
        <v>112</v>
      </c>
      <c r="W9" s="62" t="s">
        <v>427</v>
      </c>
      <c r="Y9" s="62"/>
      <c r="Z9" s="6" t="s">
        <v>216</v>
      </c>
    </row>
    <row r="10" spans="1:38">
      <c r="A10" s="50" t="s">
        <v>5</v>
      </c>
      <c r="B10" s="5">
        <v>1997</v>
      </c>
      <c r="C10" s="167" t="s">
        <v>9</v>
      </c>
      <c r="D10" s="258" t="s">
        <v>286</v>
      </c>
      <c r="E10" s="198" t="s">
        <v>340</v>
      </c>
      <c r="F10" s="6" t="s">
        <v>425</v>
      </c>
      <c r="G10" s="7">
        <v>41510</v>
      </c>
      <c r="H10" s="7">
        <v>41874</v>
      </c>
      <c r="I10" s="63">
        <f>J10*2.7%+90</f>
        <v>1062</v>
      </c>
      <c r="J10" s="63">
        <v>36000</v>
      </c>
      <c r="K10" s="82">
        <v>0.1</v>
      </c>
      <c r="L10" s="75">
        <v>1500</v>
      </c>
      <c r="M10" s="75">
        <v>15000</v>
      </c>
      <c r="N10" s="75">
        <v>10000</v>
      </c>
      <c r="O10" s="75">
        <v>2000</v>
      </c>
      <c r="P10" s="8"/>
      <c r="Q10" s="19">
        <f t="shared" ca="1" si="0"/>
        <v>44078</v>
      </c>
      <c r="R10" s="3" t="s">
        <v>113</v>
      </c>
      <c r="W10" s="62" t="s">
        <v>426</v>
      </c>
      <c r="Y10" s="62"/>
      <c r="Z10" s="6" t="s">
        <v>217</v>
      </c>
    </row>
    <row r="11" spans="1:38" ht="16.5">
      <c r="A11" s="50" t="s">
        <v>5</v>
      </c>
      <c r="B11" s="5">
        <v>1996</v>
      </c>
      <c r="C11" s="167" t="s">
        <v>10</v>
      </c>
      <c r="D11" s="191" t="s">
        <v>457</v>
      </c>
      <c r="E11" s="198" t="s">
        <v>340</v>
      </c>
      <c r="F11" s="6" t="s">
        <v>459</v>
      </c>
      <c r="G11" s="7">
        <v>41530</v>
      </c>
      <c r="H11" s="7">
        <v>41894</v>
      </c>
      <c r="I11" s="63">
        <f>J11*2.7%+90</f>
        <v>1035</v>
      </c>
      <c r="J11" s="63">
        <v>35000</v>
      </c>
      <c r="K11" s="82">
        <v>0.1</v>
      </c>
      <c r="L11" s="75">
        <v>1500</v>
      </c>
      <c r="M11" s="75">
        <v>15000</v>
      </c>
      <c r="N11" s="75">
        <v>10000</v>
      </c>
      <c r="O11" s="75">
        <v>2000</v>
      </c>
      <c r="P11" s="8"/>
      <c r="Q11" s="19">
        <f t="shared" ca="1" si="0"/>
        <v>44078</v>
      </c>
      <c r="R11" s="3" t="s">
        <v>114</v>
      </c>
      <c r="W11" s="62" t="s">
        <v>456</v>
      </c>
      <c r="Y11" s="62"/>
      <c r="Z11" s="6" t="s">
        <v>215</v>
      </c>
    </row>
    <row r="12" spans="1:38">
      <c r="A12" s="50" t="s">
        <v>11</v>
      </c>
      <c r="B12" s="20">
        <v>1995</v>
      </c>
      <c r="C12" s="167" t="s">
        <v>12</v>
      </c>
      <c r="D12" s="191" t="s">
        <v>84</v>
      </c>
      <c r="E12" s="198" t="s">
        <v>340</v>
      </c>
      <c r="F12" s="6" t="s">
        <v>617</v>
      </c>
      <c r="G12" s="7">
        <v>41664</v>
      </c>
      <c r="H12" s="7">
        <v>42028</v>
      </c>
      <c r="I12" s="64">
        <f>J12*2.7%+90</f>
        <v>873.00000000000011</v>
      </c>
      <c r="J12" s="64">
        <v>29000</v>
      </c>
      <c r="K12" s="82">
        <v>0.1</v>
      </c>
      <c r="L12" s="75">
        <v>1500</v>
      </c>
      <c r="M12" s="75">
        <v>15000</v>
      </c>
      <c r="N12" s="75">
        <v>10000</v>
      </c>
      <c r="O12" s="75">
        <v>2000</v>
      </c>
      <c r="P12" s="9"/>
      <c r="Q12" s="19">
        <f t="shared" ca="1" si="0"/>
        <v>44078</v>
      </c>
      <c r="R12" s="3" t="s">
        <v>115</v>
      </c>
      <c r="W12" s="62" t="s">
        <v>618</v>
      </c>
      <c r="Y12" s="62"/>
      <c r="Z12" s="6" t="s">
        <v>253</v>
      </c>
    </row>
    <row r="13" spans="1:38">
      <c r="A13" s="50" t="s">
        <v>13</v>
      </c>
      <c r="B13" s="5">
        <v>1992</v>
      </c>
      <c r="C13" s="167" t="s">
        <v>14</v>
      </c>
      <c r="D13" s="191" t="s">
        <v>424</v>
      </c>
      <c r="E13" s="198" t="s">
        <v>340</v>
      </c>
      <c r="F13" s="6" t="s">
        <v>429</v>
      </c>
      <c r="G13" s="7">
        <v>41510</v>
      </c>
      <c r="H13" s="7">
        <v>41874</v>
      </c>
      <c r="I13" s="63">
        <f>J13*2.7%+90</f>
        <v>495.00000000000006</v>
      </c>
      <c r="J13" s="63">
        <v>15000</v>
      </c>
      <c r="K13" s="82">
        <v>0.1</v>
      </c>
      <c r="L13" s="75">
        <v>1500</v>
      </c>
      <c r="M13" s="75">
        <v>15000</v>
      </c>
      <c r="N13" s="75">
        <v>10000</v>
      </c>
      <c r="O13" s="75">
        <v>2000</v>
      </c>
      <c r="P13" s="8"/>
      <c r="Q13" s="19">
        <f t="shared" ca="1" si="0"/>
        <v>44078</v>
      </c>
      <c r="R13" s="3" t="s">
        <v>127</v>
      </c>
      <c r="W13" s="62" t="s">
        <v>428</v>
      </c>
      <c r="Y13" s="62"/>
      <c r="Z13" s="6" t="s">
        <v>218</v>
      </c>
    </row>
    <row r="14" spans="1:38">
      <c r="A14" s="50" t="s">
        <v>277</v>
      </c>
      <c r="B14" s="10">
        <v>1996</v>
      </c>
      <c r="C14" s="167" t="s">
        <v>125</v>
      </c>
      <c r="D14" s="192" t="s">
        <v>570</v>
      </c>
      <c r="E14" s="198" t="s">
        <v>340</v>
      </c>
      <c r="F14" s="6" t="s">
        <v>569</v>
      </c>
      <c r="G14" s="7">
        <v>41693</v>
      </c>
      <c r="H14" s="7">
        <v>42057</v>
      </c>
      <c r="I14" s="75">
        <f>J14*2.4%+90</f>
        <v>474</v>
      </c>
      <c r="J14" s="75">
        <v>16000</v>
      </c>
      <c r="K14" s="82">
        <v>0.1</v>
      </c>
      <c r="L14" s="75">
        <v>0</v>
      </c>
      <c r="M14" s="75">
        <v>15000</v>
      </c>
      <c r="N14" s="75">
        <v>10000</v>
      </c>
      <c r="O14" s="75">
        <v>2000</v>
      </c>
      <c r="P14" s="12"/>
      <c r="Q14" s="19">
        <f t="shared" ca="1" si="0"/>
        <v>44078</v>
      </c>
      <c r="R14" s="3" t="s">
        <v>117</v>
      </c>
      <c r="S14" s="13"/>
      <c r="T14" s="13"/>
      <c r="U14" s="13"/>
      <c r="V14" s="13"/>
      <c r="W14" s="62" t="s">
        <v>279</v>
      </c>
      <c r="X14" s="3" t="s">
        <v>280</v>
      </c>
      <c r="Y14" s="62"/>
      <c r="Z14" s="6" t="s">
        <v>278</v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</row>
    <row r="15" spans="1:38">
      <c r="A15" s="50" t="s">
        <v>19</v>
      </c>
      <c r="B15" s="10">
        <v>2003</v>
      </c>
      <c r="C15" s="167" t="s">
        <v>20</v>
      </c>
      <c r="D15" s="190" t="s">
        <v>84</v>
      </c>
      <c r="E15" s="198" t="s">
        <v>340</v>
      </c>
      <c r="F15" s="6" t="s">
        <v>314</v>
      </c>
      <c r="G15" s="7">
        <v>41407</v>
      </c>
      <c r="H15" s="7">
        <v>41771</v>
      </c>
      <c r="I15" s="65">
        <v>738</v>
      </c>
      <c r="J15" s="65">
        <v>27000</v>
      </c>
      <c r="K15" s="82">
        <v>0.1</v>
      </c>
      <c r="L15" s="75">
        <v>0</v>
      </c>
      <c r="M15" s="75">
        <v>15000</v>
      </c>
      <c r="N15" s="75">
        <v>10000</v>
      </c>
      <c r="O15" s="75">
        <v>2000</v>
      </c>
      <c r="P15" s="12"/>
      <c r="Q15" s="19">
        <f t="shared" ca="1" si="0"/>
        <v>44078</v>
      </c>
      <c r="R15" s="3" t="s">
        <v>118</v>
      </c>
      <c r="S15" s="13"/>
      <c r="T15" s="13"/>
      <c r="U15" s="13"/>
      <c r="V15" s="13"/>
      <c r="W15" s="62"/>
      <c r="Y15" s="62"/>
      <c r="Z15" s="3" t="s">
        <v>156</v>
      </c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</row>
    <row r="16" spans="1:38">
      <c r="A16" s="50" t="s">
        <v>431</v>
      </c>
      <c r="B16" s="10">
        <v>1996</v>
      </c>
      <c r="C16" s="167" t="s">
        <v>22</v>
      </c>
      <c r="D16" s="192" t="s">
        <v>430</v>
      </c>
      <c r="E16" s="198" t="s">
        <v>340</v>
      </c>
      <c r="F16" s="6" t="s">
        <v>432</v>
      </c>
      <c r="G16" s="7">
        <v>41510</v>
      </c>
      <c r="H16" s="7">
        <v>41874</v>
      </c>
      <c r="I16" s="65">
        <f>J16*2.4%+90</f>
        <v>474</v>
      </c>
      <c r="J16" s="65">
        <v>16000</v>
      </c>
      <c r="K16" s="82">
        <v>0.1</v>
      </c>
      <c r="L16" s="75">
        <v>0</v>
      </c>
      <c r="M16" s="75">
        <v>15000</v>
      </c>
      <c r="N16" s="75">
        <v>10000</v>
      </c>
      <c r="O16" s="75">
        <v>2000</v>
      </c>
      <c r="P16" s="12"/>
      <c r="Q16" s="19">
        <f t="shared" ca="1" si="0"/>
        <v>44078</v>
      </c>
      <c r="S16" s="13"/>
      <c r="T16" s="13"/>
      <c r="U16" s="13"/>
      <c r="V16" s="13"/>
      <c r="W16" s="62" t="s">
        <v>433</v>
      </c>
      <c r="Y16" s="62"/>
      <c r="Z16" s="6" t="s">
        <v>219</v>
      </c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</row>
    <row r="17" spans="1:38">
      <c r="A17" s="50" t="s">
        <v>136</v>
      </c>
      <c r="B17" s="10">
        <v>2012</v>
      </c>
      <c r="C17" s="167" t="s">
        <v>137</v>
      </c>
      <c r="D17" s="192" t="s">
        <v>626</v>
      </c>
      <c r="E17" s="198" t="s">
        <v>340</v>
      </c>
      <c r="F17" s="6" t="s">
        <v>627</v>
      </c>
      <c r="G17" s="7">
        <v>41761</v>
      </c>
      <c r="H17" s="7">
        <v>42125</v>
      </c>
      <c r="I17" s="65">
        <f>J17*2.7%+90</f>
        <v>900.00000000000011</v>
      </c>
      <c r="J17" s="65">
        <v>30000</v>
      </c>
      <c r="K17" s="82">
        <v>0.1</v>
      </c>
      <c r="L17" s="75">
        <v>1500</v>
      </c>
      <c r="M17" s="75">
        <v>15000</v>
      </c>
      <c r="N17" s="75">
        <v>10000</v>
      </c>
      <c r="O17" s="75">
        <v>2000</v>
      </c>
      <c r="P17" s="12"/>
      <c r="Q17" s="19">
        <f t="shared" ca="1" si="0"/>
        <v>44078</v>
      </c>
      <c r="S17" s="13"/>
      <c r="T17" s="13"/>
      <c r="U17" s="13"/>
      <c r="V17" s="13"/>
      <c r="W17" s="62" t="s">
        <v>628</v>
      </c>
      <c r="Y17" s="62"/>
      <c r="Z17" s="6" t="s">
        <v>310</v>
      </c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</row>
    <row r="18" spans="1:38" s="24" customFormat="1">
      <c r="A18" s="50" t="s">
        <v>23</v>
      </c>
      <c r="B18" s="10">
        <v>1990</v>
      </c>
      <c r="C18" s="167" t="s">
        <v>24</v>
      </c>
      <c r="D18" s="190" t="s">
        <v>84</v>
      </c>
      <c r="E18" s="198" t="s">
        <v>340</v>
      </c>
      <c r="F18" s="6" t="s">
        <v>315</v>
      </c>
      <c r="G18" s="7">
        <v>41407</v>
      </c>
      <c r="H18" s="7">
        <v>41771</v>
      </c>
      <c r="I18" s="65">
        <v>714</v>
      </c>
      <c r="J18" s="65">
        <v>26000</v>
      </c>
      <c r="K18" s="82">
        <v>0.1</v>
      </c>
      <c r="L18" s="75">
        <v>0</v>
      </c>
      <c r="M18" s="75">
        <v>15000</v>
      </c>
      <c r="N18" s="75">
        <v>10000</v>
      </c>
      <c r="O18" s="75">
        <v>2000</v>
      </c>
      <c r="P18" s="12"/>
      <c r="Q18" s="19">
        <f t="shared" ca="1" si="0"/>
        <v>44078</v>
      </c>
      <c r="R18" s="3"/>
      <c r="S18" s="13"/>
      <c r="T18" s="13"/>
      <c r="U18" s="13"/>
      <c r="V18" s="13"/>
      <c r="W18" s="62"/>
      <c r="X18" s="3"/>
      <c r="Y18" s="62"/>
      <c r="Z18" s="3" t="s">
        <v>145</v>
      </c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</row>
    <row r="19" spans="1:38">
      <c r="A19" s="50" t="s">
        <v>25</v>
      </c>
      <c r="B19" s="10">
        <v>1991</v>
      </c>
      <c r="C19" s="167" t="s">
        <v>26</v>
      </c>
      <c r="D19" s="190" t="s">
        <v>84</v>
      </c>
      <c r="E19" s="198" t="s">
        <v>340</v>
      </c>
      <c r="F19" s="6" t="s">
        <v>316</v>
      </c>
      <c r="G19" s="7">
        <v>41407</v>
      </c>
      <c r="H19" s="7">
        <v>41771</v>
      </c>
      <c r="I19" s="65">
        <v>426</v>
      </c>
      <c r="J19" s="65">
        <v>14000</v>
      </c>
      <c r="K19" s="82">
        <v>0.1</v>
      </c>
      <c r="L19" s="75">
        <v>0</v>
      </c>
      <c r="M19" s="75">
        <v>15000</v>
      </c>
      <c r="N19" s="75">
        <v>10000</v>
      </c>
      <c r="O19" s="75">
        <v>2000</v>
      </c>
      <c r="P19" s="12"/>
      <c r="Q19" s="19">
        <f t="shared" ca="1" si="0"/>
        <v>44078</v>
      </c>
      <c r="S19" s="13"/>
      <c r="T19" s="13"/>
      <c r="U19" s="13"/>
      <c r="V19" s="13"/>
      <c r="W19" s="62"/>
      <c r="Y19" s="62"/>
      <c r="Z19" s="3" t="s">
        <v>150</v>
      </c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</row>
    <row r="20" spans="1:38">
      <c r="A20" s="50" t="s">
        <v>270</v>
      </c>
      <c r="B20" s="10">
        <v>1995</v>
      </c>
      <c r="C20" s="167" t="s">
        <v>126</v>
      </c>
      <c r="D20" s="192" t="s">
        <v>271</v>
      </c>
      <c r="E20" s="198" t="s">
        <v>340</v>
      </c>
      <c r="F20" s="6" t="s">
        <v>571</v>
      </c>
      <c r="G20" s="7">
        <v>41693</v>
      </c>
      <c r="H20" s="7">
        <v>42057</v>
      </c>
      <c r="I20" s="75">
        <f>J20*2.4%+90</f>
        <v>546</v>
      </c>
      <c r="J20" s="75">
        <v>19000</v>
      </c>
      <c r="K20" s="82">
        <v>0.1</v>
      </c>
      <c r="L20" s="75">
        <v>0</v>
      </c>
      <c r="M20" s="75">
        <v>15000</v>
      </c>
      <c r="N20" s="75">
        <v>10000</v>
      </c>
      <c r="O20" s="75">
        <v>2000</v>
      </c>
      <c r="P20" s="12"/>
      <c r="Q20" s="19">
        <f t="shared" ca="1" si="0"/>
        <v>44078</v>
      </c>
      <c r="S20" s="13"/>
      <c r="T20" s="13"/>
      <c r="U20" s="13"/>
      <c r="V20" s="13"/>
      <c r="W20" s="62" t="s">
        <v>275</v>
      </c>
      <c r="X20" s="3" t="s">
        <v>276</v>
      </c>
      <c r="Y20" s="62"/>
      <c r="Z20" s="6" t="s">
        <v>272</v>
      </c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</row>
    <row r="21" spans="1:38">
      <c r="A21" s="50" t="s">
        <v>27</v>
      </c>
      <c r="B21" s="10">
        <v>1995</v>
      </c>
      <c r="C21" s="167" t="s">
        <v>28</v>
      </c>
      <c r="D21" s="190" t="s">
        <v>84</v>
      </c>
      <c r="E21" s="198" t="s">
        <v>340</v>
      </c>
      <c r="F21" s="6" t="s">
        <v>317</v>
      </c>
      <c r="G21" s="7">
        <v>41407</v>
      </c>
      <c r="H21" s="7">
        <v>41771</v>
      </c>
      <c r="I21" s="65">
        <v>570</v>
      </c>
      <c r="J21" s="65">
        <v>20000</v>
      </c>
      <c r="K21" s="82">
        <v>0.1</v>
      </c>
      <c r="L21" s="75">
        <v>0</v>
      </c>
      <c r="M21" s="75">
        <v>15000</v>
      </c>
      <c r="N21" s="75">
        <v>10000</v>
      </c>
      <c r="O21" s="75">
        <v>2000</v>
      </c>
      <c r="P21" s="12"/>
      <c r="Q21" s="19">
        <f t="shared" ca="1" si="0"/>
        <v>44078</v>
      </c>
      <c r="S21" s="13"/>
      <c r="T21" s="13"/>
      <c r="U21" s="13"/>
      <c r="V21" s="13"/>
      <c r="W21" s="62"/>
      <c r="Y21" s="62"/>
      <c r="Z21" s="3" t="s">
        <v>144</v>
      </c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</row>
    <row r="22" spans="1:38">
      <c r="A22" s="50" t="s">
        <v>29</v>
      </c>
      <c r="B22" s="10">
        <v>1995</v>
      </c>
      <c r="C22" s="167" t="s">
        <v>66</v>
      </c>
      <c r="D22" s="190" t="s">
        <v>84</v>
      </c>
      <c r="E22" s="198" t="s">
        <v>340</v>
      </c>
      <c r="F22" s="6" t="s">
        <v>318</v>
      </c>
      <c r="G22" s="7">
        <v>41407</v>
      </c>
      <c r="H22" s="7">
        <v>41771</v>
      </c>
      <c r="I22" s="65">
        <v>546</v>
      </c>
      <c r="J22" s="65">
        <v>19000</v>
      </c>
      <c r="K22" s="82">
        <v>0.1</v>
      </c>
      <c r="L22" s="75">
        <v>0</v>
      </c>
      <c r="M22" s="75">
        <v>15000</v>
      </c>
      <c r="N22" s="75">
        <v>10000</v>
      </c>
      <c r="O22" s="75">
        <v>2000</v>
      </c>
      <c r="P22" s="12"/>
      <c r="Q22" s="19">
        <f t="shared" ca="1" si="0"/>
        <v>44078</v>
      </c>
      <c r="S22" s="13"/>
      <c r="T22" s="13"/>
      <c r="U22" s="13"/>
      <c r="V22" s="13"/>
      <c r="W22" s="62"/>
      <c r="Y22" s="62"/>
      <c r="Z22" s="3" t="s">
        <v>147</v>
      </c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</row>
    <row r="23" spans="1:38">
      <c r="A23" s="50" t="s">
        <v>37</v>
      </c>
      <c r="B23" s="10">
        <v>1994</v>
      </c>
      <c r="C23" s="167" t="s">
        <v>38</v>
      </c>
      <c r="D23" s="194" t="s">
        <v>86</v>
      </c>
      <c r="E23" s="199" t="s">
        <v>339</v>
      </c>
      <c r="F23" s="6" t="s">
        <v>319</v>
      </c>
      <c r="G23" s="7">
        <v>41407</v>
      </c>
      <c r="H23" s="7">
        <v>41771</v>
      </c>
      <c r="I23" s="65">
        <v>198</v>
      </c>
      <c r="J23" s="65">
        <v>4500</v>
      </c>
      <c r="K23" s="82">
        <v>0.1</v>
      </c>
      <c r="L23" s="75">
        <v>0</v>
      </c>
      <c r="M23" s="75">
        <v>15000</v>
      </c>
      <c r="N23" s="75">
        <v>10000</v>
      </c>
      <c r="O23" s="75">
        <v>2000</v>
      </c>
      <c r="P23" s="12"/>
      <c r="Q23" s="19">
        <f t="shared" ca="1" si="0"/>
        <v>44078</v>
      </c>
      <c r="S23" s="13"/>
      <c r="T23" s="13"/>
      <c r="U23" s="13"/>
      <c r="V23" s="13"/>
      <c r="W23" s="62"/>
      <c r="Y23" s="62"/>
      <c r="Z23" s="3" t="s">
        <v>155</v>
      </c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</row>
    <row r="24" spans="1:38">
      <c r="A24" s="50" t="s">
        <v>39</v>
      </c>
      <c r="B24" s="10">
        <v>1993</v>
      </c>
      <c r="C24" s="167" t="s">
        <v>40</v>
      </c>
      <c r="D24" s="200" t="s">
        <v>87</v>
      </c>
      <c r="E24" s="198" t="s">
        <v>102</v>
      </c>
      <c r="F24" s="6" t="s">
        <v>320</v>
      </c>
      <c r="G24" s="7">
        <v>41407</v>
      </c>
      <c r="H24" s="7">
        <v>41771</v>
      </c>
      <c r="I24" s="65">
        <v>174</v>
      </c>
      <c r="J24" s="65">
        <v>3500</v>
      </c>
      <c r="K24" s="82">
        <v>0.1</v>
      </c>
      <c r="L24" s="75">
        <v>0</v>
      </c>
      <c r="M24" s="75">
        <v>15000</v>
      </c>
      <c r="N24" s="75">
        <v>10000</v>
      </c>
      <c r="O24" s="75">
        <v>2000</v>
      </c>
      <c r="P24" s="12"/>
      <c r="Q24" s="19">
        <f t="shared" ca="1" si="0"/>
        <v>44078</v>
      </c>
      <c r="R24" s="3" t="s">
        <v>123</v>
      </c>
      <c r="S24" s="13"/>
      <c r="T24" s="13"/>
      <c r="U24" s="13"/>
      <c r="V24" s="13"/>
      <c r="W24" s="62"/>
      <c r="Y24" s="62"/>
      <c r="Z24" s="3" t="s">
        <v>151</v>
      </c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</row>
    <row r="25" spans="1:38">
      <c r="A25" s="50" t="s">
        <v>41</v>
      </c>
      <c r="B25" s="10">
        <v>2007</v>
      </c>
      <c r="C25" s="167" t="s">
        <v>134</v>
      </c>
      <c r="D25" s="194" t="s">
        <v>86</v>
      </c>
      <c r="E25" s="198" t="s">
        <v>340</v>
      </c>
      <c r="F25" s="6" t="s">
        <v>321</v>
      </c>
      <c r="G25" s="7">
        <v>41407</v>
      </c>
      <c r="H25" s="7">
        <v>41771</v>
      </c>
      <c r="I25" s="65">
        <v>140</v>
      </c>
      <c r="J25" s="65">
        <v>2000</v>
      </c>
      <c r="K25" s="82">
        <v>0.1</v>
      </c>
      <c r="L25" s="75">
        <v>0</v>
      </c>
      <c r="M25" s="75">
        <v>15000</v>
      </c>
      <c r="N25" s="75">
        <v>10000</v>
      </c>
      <c r="O25" s="75">
        <v>2000</v>
      </c>
      <c r="P25" s="12"/>
      <c r="Q25" s="19">
        <f t="shared" ca="1" si="0"/>
        <v>44078</v>
      </c>
      <c r="R25" s="3" t="s">
        <v>135</v>
      </c>
      <c r="S25" s="13"/>
      <c r="T25" s="13"/>
      <c r="U25" s="13"/>
      <c r="V25" s="13"/>
      <c r="W25" s="62"/>
      <c r="Y25" s="62"/>
      <c r="Z25" s="3" t="s">
        <v>142</v>
      </c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</row>
    <row r="26" spans="1:38">
      <c r="A26" s="50" t="s">
        <v>214</v>
      </c>
      <c r="B26" s="5">
        <v>2011</v>
      </c>
      <c r="C26" s="167" t="s">
        <v>46</v>
      </c>
      <c r="D26" s="195" t="s">
        <v>396</v>
      </c>
      <c r="E26" s="198" t="s">
        <v>97</v>
      </c>
      <c r="F26" s="6" t="s">
        <v>434</v>
      </c>
      <c r="G26" s="7">
        <v>41507</v>
      </c>
      <c r="H26" s="7">
        <v>41871</v>
      </c>
      <c r="I26" s="63">
        <f>J26*2.7%+90</f>
        <v>2520.0000000000005</v>
      </c>
      <c r="J26" s="63">
        <v>90000</v>
      </c>
      <c r="K26" s="82">
        <v>0.1</v>
      </c>
      <c r="L26" s="75">
        <v>1500</v>
      </c>
      <c r="M26" s="75">
        <v>15000</v>
      </c>
      <c r="N26" s="75">
        <v>10000</v>
      </c>
      <c r="O26" s="75">
        <v>2000</v>
      </c>
      <c r="P26" s="8"/>
      <c r="Q26" s="19">
        <f t="shared" ca="1" si="0"/>
        <v>44078</v>
      </c>
      <c r="W26" s="62" t="s">
        <v>435</v>
      </c>
      <c r="Y26" s="62"/>
      <c r="Z26" s="6" t="s">
        <v>213</v>
      </c>
    </row>
    <row r="27" spans="1:38">
      <c r="A27" s="50" t="s">
        <v>45</v>
      </c>
      <c r="B27" s="5">
        <v>2009</v>
      </c>
      <c r="C27" s="167" t="s">
        <v>48</v>
      </c>
      <c r="D27" s="194" t="s">
        <v>86</v>
      </c>
      <c r="E27" s="198" t="s">
        <v>100</v>
      </c>
      <c r="F27" s="6" t="s">
        <v>326</v>
      </c>
      <c r="G27" s="7">
        <v>41407</v>
      </c>
      <c r="H27" s="7">
        <v>41771</v>
      </c>
      <c r="I27" s="136">
        <v>2058</v>
      </c>
      <c r="J27" s="65">
        <v>82000</v>
      </c>
      <c r="K27" s="82">
        <v>0.1</v>
      </c>
      <c r="L27" s="75">
        <v>0</v>
      </c>
      <c r="M27" s="75">
        <v>15000</v>
      </c>
      <c r="N27" s="75">
        <v>10000</v>
      </c>
      <c r="O27" s="75">
        <v>2000</v>
      </c>
      <c r="P27" s="8"/>
      <c r="Q27" s="19">
        <f t="shared" ca="1" si="0"/>
        <v>44078</v>
      </c>
      <c r="W27" s="62"/>
      <c r="Y27" s="62"/>
      <c r="Z27" s="3" t="s">
        <v>143</v>
      </c>
    </row>
    <row r="28" spans="1:38" s="24" customFormat="1">
      <c r="A28" s="50" t="s">
        <v>63</v>
      </c>
      <c r="B28" s="5">
        <v>2008</v>
      </c>
      <c r="C28" s="167" t="s">
        <v>49</v>
      </c>
      <c r="D28" s="194" t="s">
        <v>86</v>
      </c>
      <c r="E28" s="198" t="s">
        <v>89</v>
      </c>
      <c r="F28" s="6" t="s">
        <v>322</v>
      </c>
      <c r="G28" s="7">
        <v>41407</v>
      </c>
      <c r="H28" s="7">
        <v>41771</v>
      </c>
      <c r="I28" s="65">
        <v>402</v>
      </c>
      <c r="J28" s="65">
        <v>13000</v>
      </c>
      <c r="K28" s="82">
        <v>0.1</v>
      </c>
      <c r="L28" s="75">
        <v>0</v>
      </c>
      <c r="M28" s="75">
        <v>15000</v>
      </c>
      <c r="N28" s="75">
        <v>10000</v>
      </c>
      <c r="O28" s="75">
        <v>2000</v>
      </c>
      <c r="P28" s="8"/>
      <c r="Q28" s="19">
        <f t="shared" ca="1" si="0"/>
        <v>44078</v>
      </c>
      <c r="R28" s="3"/>
      <c r="S28" s="3"/>
      <c r="T28" s="3"/>
      <c r="U28" s="3"/>
      <c r="V28" s="3"/>
      <c r="W28" s="62"/>
      <c r="X28" s="3"/>
      <c r="Y28" s="62"/>
      <c r="Z28" s="3" t="s">
        <v>154</v>
      </c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ht="16.5" customHeight="1">
      <c r="A29" s="50" t="s">
        <v>63</v>
      </c>
      <c r="B29" s="5">
        <v>2008</v>
      </c>
      <c r="C29" s="167" t="s">
        <v>50</v>
      </c>
      <c r="D29" s="194" t="s">
        <v>86</v>
      </c>
      <c r="E29" s="199" t="s">
        <v>345</v>
      </c>
      <c r="F29" s="6" t="s">
        <v>323</v>
      </c>
      <c r="G29" s="7">
        <v>41407</v>
      </c>
      <c r="H29" s="7">
        <v>41771</v>
      </c>
      <c r="I29" s="65">
        <v>402</v>
      </c>
      <c r="J29" s="65">
        <v>13000</v>
      </c>
      <c r="K29" s="82">
        <v>0.1</v>
      </c>
      <c r="L29" s="75">
        <v>0</v>
      </c>
      <c r="M29" s="75">
        <v>15000</v>
      </c>
      <c r="N29" s="75">
        <v>10000</v>
      </c>
      <c r="O29" s="75">
        <v>2000</v>
      </c>
      <c r="P29" s="8"/>
      <c r="Q29" s="19">
        <f t="shared" ca="1" si="0"/>
        <v>44078</v>
      </c>
      <c r="W29" s="62"/>
      <c r="Y29" s="62"/>
      <c r="Z29" s="3" t="s">
        <v>153</v>
      </c>
    </row>
    <row r="30" spans="1:38">
      <c r="A30" s="50" t="s">
        <v>64</v>
      </c>
      <c r="B30" s="20">
        <v>2007</v>
      </c>
      <c r="C30" s="167" t="s">
        <v>95</v>
      </c>
      <c r="D30" s="194" t="s">
        <v>86</v>
      </c>
      <c r="E30" s="198" t="s">
        <v>101</v>
      </c>
      <c r="F30" s="6" t="s">
        <v>324</v>
      </c>
      <c r="G30" s="7">
        <v>41407</v>
      </c>
      <c r="H30" s="7">
        <v>41771</v>
      </c>
      <c r="I30" s="65">
        <v>522</v>
      </c>
      <c r="J30" s="65">
        <v>18000</v>
      </c>
      <c r="K30" s="82">
        <v>0.1</v>
      </c>
      <c r="L30" s="75">
        <v>0</v>
      </c>
      <c r="M30" s="75">
        <v>15000</v>
      </c>
      <c r="N30" s="75">
        <v>10000</v>
      </c>
      <c r="O30" s="75">
        <v>2000</v>
      </c>
      <c r="P30" s="22" t="s">
        <v>98</v>
      </c>
      <c r="Q30" s="23">
        <f t="shared" ca="1" si="0"/>
        <v>44078</v>
      </c>
      <c r="R30" s="24"/>
      <c r="S30" s="24"/>
      <c r="T30" s="24"/>
      <c r="U30" s="24"/>
      <c r="V30" s="24"/>
      <c r="W30" s="62"/>
      <c r="Y30" s="62"/>
      <c r="Z30" s="3" t="s">
        <v>158</v>
      </c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</row>
    <row r="31" spans="1:38">
      <c r="A31" s="50" t="s">
        <v>65</v>
      </c>
      <c r="B31" s="5">
        <v>2008</v>
      </c>
      <c r="C31" s="167" t="s">
        <v>51</v>
      </c>
      <c r="D31" s="194" t="s">
        <v>86</v>
      </c>
      <c r="E31" s="198" t="s">
        <v>336</v>
      </c>
      <c r="F31" s="6" t="s">
        <v>355</v>
      </c>
      <c r="G31" s="7">
        <v>41452</v>
      </c>
      <c r="H31" s="7">
        <v>41816</v>
      </c>
      <c r="I31" s="67">
        <f t="shared" ref="I31:I36" si="1">J31*2.7%+90</f>
        <v>454.50000000000006</v>
      </c>
      <c r="J31" s="67">
        <v>13500</v>
      </c>
      <c r="K31" s="82">
        <v>0.1</v>
      </c>
      <c r="L31" s="75">
        <v>1500</v>
      </c>
      <c r="M31" s="75">
        <v>15000</v>
      </c>
      <c r="N31" s="75">
        <v>10000</v>
      </c>
      <c r="O31" s="75">
        <v>2000</v>
      </c>
      <c r="P31" s="8"/>
      <c r="Q31" s="3">
        <f t="shared" ca="1" si="0"/>
        <v>44078</v>
      </c>
      <c r="W31" s="62"/>
      <c r="Y31" s="62"/>
      <c r="Z31" s="6" t="s">
        <v>167</v>
      </c>
    </row>
    <row r="32" spans="1:38">
      <c r="A32" s="50" t="s">
        <v>65</v>
      </c>
      <c r="B32" s="5">
        <v>2008</v>
      </c>
      <c r="C32" s="167" t="s">
        <v>52</v>
      </c>
      <c r="D32" s="194" t="s">
        <v>86</v>
      </c>
      <c r="E32" s="198" t="s">
        <v>336</v>
      </c>
      <c r="F32" s="6" t="s">
        <v>354</v>
      </c>
      <c r="G32" s="7">
        <v>41452</v>
      </c>
      <c r="H32" s="7">
        <v>41816</v>
      </c>
      <c r="I32" s="67">
        <f t="shared" si="1"/>
        <v>454.50000000000006</v>
      </c>
      <c r="J32" s="67">
        <v>13500</v>
      </c>
      <c r="K32" s="82">
        <v>0.1</v>
      </c>
      <c r="L32" s="75">
        <v>1500</v>
      </c>
      <c r="M32" s="75">
        <v>15000</v>
      </c>
      <c r="N32" s="75">
        <v>10000</v>
      </c>
      <c r="O32" s="75">
        <v>2000</v>
      </c>
      <c r="P32" s="8"/>
      <c r="Q32" s="19">
        <f t="shared" ca="1" si="0"/>
        <v>44078</v>
      </c>
      <c r="W32" s="62"/>
      <c r="Y32" s="62"/>
      <c r="Z32" s="6" t="s">
        <v>168</v>
      </c>
    </row>
    <row r="33" spans="1:27">
      <c r="A33" s="50" t="s">
        <v>65</v>
      </c>
      <c r="B33" s="5">
        <v>2008</v>
      </c>
      <c r="C33" s="167" t="s">
        <v>53</v>
      </c>
      <c r="D33" s="194" t="s">
        <v>86</v>
      </c>
      <c r="E33" s="198" t="s">
        <v>336</v>
      </c>
      <c r="F33" s="6" t="s">
        <v>353</v>
      </c>
      <c r="G33" s="7">
        <v>41448</v>
      </c>
      <c r="H33" s="7">
        <v>41812</v>
      </c>
      <c r="I33" s="67">
        <f t="shared" si="1"/>
        <v>454.50000000000006</v>
      </c>
      <c r="J33" s="67">
        <v>13500</v>
      </c>
      <c r="K33" s="82">
        <v>0.1</v>
      </c>
      <c r="L33" s="75">
        <v>1500</v>
      </c>
      <c r="M33" s="75">
        <v>15000</v>
      </c>
      <c r="N33" s="75">
        <v>10000</v>
      </c>
      <c r="O33" s="75">
        <v>2000</v>
      </c>
      <c r="P33" s="8"/>
      <c r="Q33" s="19">
        <f t="shared" ca="1" si="0"/>
        <v>44078</v>
      </c>
      <c r="W33" s="62"/>
      <c r="Y33" s="62"/>
      <c r="Z33" s="6" t="s">
        <v>169</v>
      </c>
    </row>
    <row r="34" spans="1:27">
      <c r="A34" s="50" t="s">
        <v>65</v>
      </c>
      <c r="B34" s="5">
        <v>2008</v>
      </c>
      <c r="C34" s="167" t="s">
        <v>78</v>
      </c>
      <c r="D34" s="195" t="s">
        <v>396</v>
      </c>
      <c r="E34" s="198" t="s">
        <v>336</v>
      </c>
      <c r="F34" s="6" t="s">
        <v>510</v>
      </c>
      <c r="G34" s="7">
        <v>41589</v>
      </c>
      <c r="H34" s="7">
        <v>41953</v>
      </c>
      <c r="I34" s="68">
        <f t="shared" si="1"/>
        <v>373.50000000000006</v>
      </c>
      <c r="J34" s="67">
        <v>10500</v>
      </c>
      <c r="K34" s="82">
        <v>0.1</v>
      </c>
      <c r="L34" s="75">
        <v>1500</v>
      </c>
      <c r="M34" s="75">
        <v>15000</v>
      </c>
      <c r="N34" s="75">
        <v>10000</v>
      </c>
      <c r="O34" s="75">
        <v>2000</v>
      </c>
      <c r="P34" s="8"/>
      <c r="Q34" s="19">
        <f t="shared" ca="1" si="0"/>
        <v>44078</v>
      </c>
      <c r="W34" s="62" t="s">
        <v>509</v>
      </c>
      <c r="X34" s="6" t="s">
        <v>229</v>
      </c>
      <c r="Y34" s="62"/>
    </row>
    <row r="35" spans="1:27">
      <c r="A35" s="50" t="s">
        <v>65</v>
      </c>
      <c r="B35" s="5">
        <v>2008</v>
      </c>
      <c r="C35" s="167" t="s">
        <v>70</v>
      </c>
      <c r="D35" s="195" t="s">
        <v>396</v>
      </c>
      <c r="E35" s="198" t="s">
        <v>336</v>
      </c>
      <c r="F35" s="6" t="s">
        <v>508</v>
      </c>
      <c r="G35" s="7">
        <v>41589</v>
      </c>
      <c r="H35" s="7">
        <v>41953</v>
      </c>
      <c r="I35" s="68">
        <f t="shared" si="1"/>
        <v>360.00000000000006</v>
      </c>
      <c r="J35" s="67">
        <v>10000</v>
      </c>
      <c r="K35" s="82">
        <v>0.1</v>
      </c>
      <c r="L35" s="75">
        <v>1500</v>
      </c>
      <c r="M35" s="75">
        <v>15000</v>
      </c>
      <c r="N35" s="75">
        <v>10000</v>
      </c>
      <c r="O35" s="75">
        <v>2000</v>
      </c>
      <c r="P35" s="8"/>
      <c r="Q35" s="19">
        <f t="shared" ca="1" si="0"/>
        <v>44078</v>
      </c>
      <c r="W35" s="62" t="s">
        <v>506</v>
      </c>
      <c r="Y35" s="62"/>
      <c r="Z35" s="6" t="s">
        <v>228</v>
      </c>
    </row>
    <row r="36" spans="1:27">
      <c r="A36" s="50" t="s">
        <v>480</v>
      </c>
      <c r="B36" s="10">
        <v>2007</v>
      </c>
      <c r="C36" s="167" t="s">
        <v>107</v>
      </c>
      <c r="D36" s="195" t="s">
        <v>437</v>
      </c>
      <c r="E36" s="198" t="s">
        <v>336</v>
      </c>
      <c r="F36" s="6" t="s">
        <v>511</v>
      </c>
      <c r="G36" s="7">
        <v>41593</v>
      </c>
      <c r="H36" s="7">
        <v>41957</v>
      </c>
      <c r="I36" s="68">
        <f t="shared" si="1"/>
        <v>495.00000000000006</v>
      </c>
      <c r="J36" s="67">
        <v>15000</v>
      </c>
      <c r="K36" s="82">
        <v>0.1</v>
      </c>
      <c r="L36" s="75">
        <v>1500</v>
      </c>
      <c r="M36" s="75">
        <v>15000</v>
      </c>
      <c r="N36" s="75">
        <v>10000</v>
      </c>
      <c r="O36" s="75">
        <v>2000</v>
      </c>
      <c r="P36" s="8"/>
      <c r="Q36" s="19">
        <f t="shared" ca="1" si="0"/>
        <v>44078</v>
      </c>
      <c r="R36" s="3" t="s">
        <v>479</v>
      </c>
      <c r="W36" s="62" t="s">
        <v>478</v>
      </c>
      <c r="X36" s="3" t="s">
        <v>477</v>
      </c>
      <c r="Y36" s="62"/>
      <c r="Z36" s="6" t="s">
        <v>507</v>
      </c>
    </row>
    <row r="37" spans="1:27">
      <c r="A37" s="50" t="s">
        <v>71</v>
      </c>
      <c r="B37" s="10">
        <v>1998</v>
      </c>
      <c r="C37" s="167" t="s">
        <v>96</v>
      </c>
      <c r="D37" s="200" t="s">
        <v>87</v>
      </c>
      <c r="E37" s="198" t="s">
        <v>287</v>
      </c>
      <c r="F37" s="6" t="s">
        <v>513</v>
      </c>
      <c r="G37" s="7">
        <v>41624</v>
      </c>
      <c r="H37" s="7">
        <v>41988</v>
      </c>
      <c r="I37" s="67">
        <f>J37*2.7%+90</f>
        <v>279</v>
      </c>
      <c r="J37" s="67">
        <v>7000</v>
      </c>
      <c r="K37" s="82">
        <v>0.1</v>
      </c>
      <c r="L37" s="75">
        <v>1500</v>
      </c>
      <c r="M37" s="75">
        <v>15000</v>
      </c>
      <c r="N37" s="75">
        <v>10000</v>
      </c>
      <c r="O37" s="75">
        <v>2000</v>
      </c>
      <c r="P37" s="8"/>
      <c r="Q37" s="19">
        <f t="shared" ca="1" si="0"/>
        <v>44078</v>
      </c>
      <c r="R37" s="3" t="s">
        <v>121</v>
      </c>
      <c r="W37" s="62" t="s">
        <v>514</v>
      </c>
      <c r="Y37" s="62"/>
      <c r="Z37" s="6" t="s">
        <v>238</v>
      </c>
    </row>
    <row r="38" spans="1:27">
      <c r="A38" s="50" t="s">
        <v>620</v>
      </c>
      <c r="B38" s="41">
        <v>1998</v>
      </c>
      <c r="C38" s="181" t="s">
        <v>105</v>
      </c>
      <c r="D38" s="386" t="s">
        <v>621</v>
      </c>
      <c r="E38" s="198" t="s">
        <v>340</v>
      </c>
      <c r="F38" s="6" t="s">
        <v>619</v>
      </c>
      <c r="G38" s="7">
        <v>41664</v>
      </c>
      <c r="H38" s="7">
        <v>42028</v>
      </c>
      <c r="I38" s="69">
        <f t="shared" ref="I38" si="2">J38*2.7%+90</f>
        <v>176.4</v>
      </c>
      <c r="J38" s="68">
        <v>3200</v>
      </c>
      <c r="K38" s="82">
        <v>0.1</v>
      </c>
      <c r="L38" s="75">
        <v>1500</v>
      </c>
      <c r="M38" s="75">
        <v>15000</v>
      </c>
      <c r="N38" s="75">
        <v>10000</v>
      </c>
      <c r="O38" s="75">
        <v>2000</v>
      </c>
      <c r="P38" s="28"/>
      <c r="Q38" s="23">
        <f t="shared" ca="1" si="0"/>
        <v>44078</v>
      </c>
      <c r="R38" s="24" t="s">
        <v>133</v>
      </c>
      <c r="W38" s="62"/>
      <c r="Y38" s="62"/>
      <c r="Z38" s="6" t="s">
        <v>244</v>
      </c>
    </row>
    <row r="39" spans="1:27">
      <c r="A39" s="50" t="s">
        <v>481</v>
      </c>
      <c r="B39" s="10">
        <v>2008</v>
      </c>
      <c r="C39" s="167" t="s">
        <v>109</v>
      </c>
      <c r="D39" s="195" t="s">
        <v>437</v>
      </c>
      <c r="E39" s="198" t="s">
        <v>110</v>
      </c>
      <c r="F39" s="6" t="s">
        <v>505</v>
      </c>
      <c r="G39" s="7">
        <v>41607</v>
      </c>
      <c r="H39" s="7">
        <v>41971</v>
      </c>
      <c r="I39" s="68">
        <f>J39*2.7%+90</f>
        <v>373.50000000000006</v>
      </c>
      <c r="J39" s="68">
        <v>10500</v>
      </c>
      <c r="K39" s="82">
        <v>0.1</v>
      </c>
      <c r="L39" s="75">
        <v>1500</v>
      </c>
      <c r="M39" s="75">
        <v>15000</v>
      </c>
      <c r="N39" s="75">
        <v>10000</v>
      </c>
      <c r="O39" s="75">
        <v>2000</v>
      </c>
      <c r="P39" s="8"/>
      <c r="Q39" s="19">
        <f t="shared" ca="1" si="0"/>
        <v>44078</v>
      </c>
      <c r="W39" s="62" t="s">
        <v>482</v>
      </c>
      <c r="X39" s="3" t="s">
        <v>483</v>
      </c>
      <c r="Y39" s="62"/>
      <c r="Z39" s="6" t="s">
        <v>224</v>
      </c>
    </row>
    <row r="40" spans="1:27">
      <c r="A40" s="50" t="s">
        <v>243</v>
      </c>
      <c r="B40" s="10">
        <v>2010</v>
      </c>
      <c r="C40" s="167" t="s">
        <v>160</v>
      </c>
      <c r="D40" s="194" t="s">
        <v>86</v>
      </c>
      <c r="E40" s="198" t="s">
        <v>161</v>
      </c>
      <c r="F40" s="6" t="s">
        <v>325</v>
      </c>
      <c r="G40" s="7">
        <v>41407</v>
      </c>
      <c r="H40" s="7">
        <v>41771</v>
      </c>
      <c r="I40" s="65">
        <v>258</v>
      </c>
      <c r="J40" s="65">
        <v>7000</v>
      </c>
      <c r="K40" s="82">
        <v>0.1</v>
      </c>
      <c r="L40" s="75">
        <v>0</v>
      </c>
      <c r="M40" s="75">
        <v>15000</v>
      </c>
      <c r="N40" s="75">
        <v>10000</v>
      </c>
      <c r="O40" s="75">
        <v>2000</v>
      </c>
      <c r="P40" s="8"/>
      <c r="Q40" s="19">
        <v>41062</v>
      </c>
      <c r="W40" s="62"/>
      <c r="Y40" s="62"/>
      <c r="Z40" s="3" t="s">
        <v>162</v>
      </c>
    </row>
    <row r="41" spans="1:27">
      <c r="A41" s="50" t="s">
        <v>164</v>
      </c>
      <c r="B41" s="5">
        <v>1998</v>
      </c>
      <c r="C41" s="167" t="s">
        <v>165</v>
      </c>
      <c r="D41" s="192" t="s">
        <v>254</v>
      </c>
      <c r="E41" s="198" t="s">
        <v>287</v>
      </c>
      <c r="F41" s="6" t="s">
        <v>335</v>
      </c>
      <c r="G41" s="7">
        <v>41431</v>
      </c>
      <c r="H41" s="7">
        <v>41795</v>
      </c>
      <c r="I41" s="67">
        <f>J41*2.7%+90</f>
        <v>441.00000000000006</v>
      </c>
      <c r="J41" s="67">
        <v>13000</v>
      </c>
      <c r="K41" s="82">
        <v>0.1</v>
      </c>
      <c r="L41" s="75">
        <v>1500</v>
      </c>
      <c r="M41" s="75">
        <v>15000</v>
      </c>
      <c r="N41" s="75">
        <v>10000</v>
      </c>
      <c r="O41" s="75">
        <v>2000</v>
      </c>
      <c r="P41" s="8"/>
      <c r="Q41" s="19"/>
      <c r="W41" s="62" t="s">
        <v>348</v>
      </c>
      <c r="X41" s="3" t="s">
        <v>349</v>
      </c>
      <c r="Y41" s="62"/>
      <c r="Z41" s="6" t="s">
        <v>166</v>
      </c>
    </row>
    <row r="42" spans="1:27">
      <c r="A42" s="50" t="s">
        <v>176</v>
      </c>
      <c r="B42" s="5">
        <v>2010</v>
      </c>
      <c r="C42" s="167" t="s">
        <v>175</v>
      </c>
      <c r="D42" s="194" t="s">
        <v>177</v>
      </c>
      <c r="E42" s="198" t="s">
        <v>343</v>
      </c>
      <c r="F42" s="6" t="s">
        <v>366</v>
      </c>
      <c r="G42" s="7">
        <v>41460</v>
      </c>
      <c r="H42" s="7">
        <v>41459</v>
      </c>
      <c r="I42" s="69">
        <f>J42*2.7%+90</f>
        <v>630.00000000000011</v>
      </c>
      <c r="J42" s="69">
        <v>20000</v>
      </c>
      <c r="K42" s="82">
        <v>0.1</v>
      </c>
      <c r="L42" s="75">
        <v>1500</v>
      </c>
      <c r="M42" s="75">
        <v>15000</v>
      </c>
      <c r="N42" s="75">
        <v>10000</v>
      </c>
      <c r="O42" s="75">
        <v>2000</v>
      </c>
      <c r="P42" s="8"/>
      <c r="Q42" s="3"/>
      <c r="W42" s="62" t="s">
        <v>409</v>
      </c>
      <c r="Y42" s="62"/>
      <c r="Z42" s="6" t="s">
        <v>178</v>
      </c>
    </row>
    <row r="43" spans="1:27">
      <c r="A43" s="50" t="s">
        <v>179</v>
      </c>
      <c r="B43" s="5">
        <v>2012</v>
      </c>
      <c r="C43" s="167" t="s">
        <v>181</v>
      </c>
      <c r="D43" s="195" t="s">
        <v>180</v>
      </c>
      <c r="E43" s="199" t="s">
        <v>339</v>
      </c>
      <c r="F43" s="6" t="s">
        <v>371</v>
      </c>
      <c r="G43" s="7">
        <v>41468</v>
      </c>
      <c r="H43" s="7">
        <v>41832</v>
      </c>
      <c r="I43" s="69">
        <f>J43*2.7%+90</f>
        <v>549</v>
      </c>
      <c r="J43" s="69">
        <v>17000</v>
      </c>
      <c r="K43" s="82">
        <v>0.1</v>
      </c>
      <c r="L43" s="75">
        <v>1500</v>
      </c>
      <c r="M43" s="75">
        <v>15000</v>
      </c>
      <c r="N43" s="75">
        <v>10000</v>
      </c>
      <c r="O43" s="75">
        <v>2000</v>
      </c>
      <c r="P43" s="8"/>
      <c r="Q43" s="19"/>
      <c r="W43" s="62" t="s">
        <v>400</v>
      </c>
      <c r="Y43" s="62"/>
      <c r="Z43" s="6" t="s">
        <v>182</v>
      </c>
    </row>
    <row r="44" spans="1:27">
      <c r="A44" s="50" t="s">
        <v>179</v>
      </c>
      <c r="B44" s="5">
        <v>2012</v>
      </c>
      <c r="C44" s="167" t="s">
        <v>184</v>
      </c>
      <c r="D44" s="195" t="s">
        <v>180</v>
      </c>
      <c r="E44" s="199" t="s">
        <v>339</v>
      </c>
      <c r="F44" s="6" t="s">
        <v>372</v>
      </c>
      <c r="G44" s="7">
        <v>41468</v>
      </c>
      <c r="H44" s="7">
        <v>41832</v>
      </c>
      <c r="I44" s="69">
        <f t="shared" ref="I44:I53" si="3">J44*2.7%+90</f>
        <v>549</v>
      </c>
      <c r="J44" s="69">
        <v>17000</v>
      </c>
      <c r="K44" s="82">
        <v>0.1</v>
      </c>
      <c r="L44" s="75">
        <v>1500</v>
      </c>
      <c r="M44" s="75">
        <v>15000</v>
      </c>
      <c r="N44" s="75">
        <v>10000</v>
      </c>
      <c r="O44" s="75">
        <v>2000</v>
      </c>
      <c r="P44" s="8"/>
      <c r="Q44" s="19"/>
      <c r="W44" s="62" t="s">
        <v>401</v>
      </c>
      <c r="Y44" s="62"/>
      <c r="Z44" s="6" t="s">
        <v>185</v>
      </c>
    </row>
    <row r="45" spans="1:27">
      <c r="A45" s="50" t="s">
        <v>179</v>
      </c>
      <c r="B45" s="5">
        <v>2012</v>
      </c>
      <c r="C45" s="167" t="s">
        <v>186</v>
      </c>
      <c r="D45" s="195" t="s">
        <v>180</v>
      </c>
      <c r="E45" s="199" t="s">
        <v>339</v>
      </c>
      <c r="F45" s="6" t="s">
        <v>373</v>
      </c>
      <c r="G45" s="7">
        <v>41468</v>
      </c>
      <c r="H45" s="7">
        <v>41832</v>
      </c>
      <c r="I45" s="69">
        <f t="shared" si="3"/>
        <v>549</v>
      </c>
      <c r="J45" s="69">
        <v>17000</v>
      </c>
      <c r="K45" s="82">
        <v>0.1</v>
      </c>
      <c r="L45" s="75">
        <v>1500</v>
      </c>
      <c r="M45" s="75">
        <v>15000</v>
      </c>
      <c r="N45" s="75">
        <v>10000</v>
      </c>
      <c r="O45" s="75">
        <v>2000</v>
      </c>
      <c r="P45" s="8"/>
      <c r="Q45" s="19"/>
      <c r="W45" s="62" t="s">
        <v>402</v>
      </c>
      <c r="Y45" s="62"/>
      <c r="Z45" s="6" t="s">
        <v>187</v>
      </c>
    </row>
    <row r="46" spans="1:27">
      <c r="A46" s="50" t="s">
        <v>179</v>
      </c>
      <c r="B46" s="5">
        <v>2012</v>
      </c>
      <c r="C46" s="167" t="s">
        <v>188</v>
      </c>
      <c r="D46" s="195" t="s">
        <v>180</v>
      </c>
      <c r="E46" s="199" t="s">
        <v>339</v>
      </c>
      <c r="F46" s="6" t="s">
        <v>374</v>
      </c>
      <c r="G46" s="7">
        <v>41468</v>
      </c>
      <c r="H46" s="7">
        <v>41832</v>
      </c>
      <c r="I46" s="69">
        <f t="shared" si="3"/>
        <v>549</v>
      </c>
      <c r="J46" s="69">
        <v>17000</v>
      </c>
      <c r="K46" s="82">
        <v>0.1</v>
      </c>
      <c r="L46" s="75">
        <v>1500</v>
      </c>
      <c r="M46" s="75">
        <v>15000</v>
      </c>
      <c r="N46" s="75">
        <v>10000</v>
      </c>
      <c r="O46" s="75">
        <v>2000</v>
      </c>
      <c r="P46" s="8"/>
      <c r="Q46" s="19"/>
      <c r="W46" s="62" t="s">
        <v>403</v>
      </c>
      <c r="Y46" s="62"/>
      <c r="Z46" s="6" t="s">
        <v>189</v>
      </c>
    </row>
    <row r="47" spans="1:27">
      <c r="A47" s="50" t="s">
        <v>191</v>
      </c>
      <c r="B47" s="5">
        <v>2010</v>
      </c>
      <c r="C47" s="167" t="s">
        <v>346</v>
      </c>
      <c r="D47" s="194" t="s">
        <v>193</v>
      </c>
      <c r="E47" s="198" t="s">
        <v>89</v>
      </c>
      <c r="F47" s="6" t="s">
        <v>410</v>
      </c>
      <c r="G47" s="7">
        <v>41475</v>
      </c>
      <c r="H47" s="7">
        <v>41839</v>
      </c>
      <c r="I47" s="69">
        <f>J47*2.7%+90</f>
        <v>2304.0000000000005</v>
      </c>
      <c r="J47" s="69">
        <v>82000</v>
      </c>
      <c r="K47" s="82">
        <v>0.1</v>
      </c>
      <c r="L47" s="75">
        <v>1500</v>
      </c>
      <c r="M47" s="75">
        <v>15000</v>
      </c>
      <c r="N47" s="75">
        <v>10000</v>
      </c>
      <c r="O47" s="75">
        <v>2000</v>
      </c>
      <c r="P47" s="8"/>
      <c r="Q47" s="19"/>
      <c r="R47" s="3" t="s">
        <v>194</v>
      </c>
      <c r="W47" s="62"/>
      <c r="X47" s="3" t="s">
        <v>411</v>
      </c>
      <c r="Y47" s="62"/>
      <c r="Z47" s="6" t="s">
        <v>195</v>
      </c>
      <c r="AA47" s="3" t="s">
        <v>192</v>
      </c>
    </row>
    <row r="48" spans="1:27">
      <c r="A48" s="50" t="s">
        <v>196</v>
      </c>
      <c r="B48" s="5">
        <v>2012</v>
      </c>
      <c r="C48" s="167" t="s">
        <v>201</v>
      </c>
      <c r="D48" s="196" t="s">
        <v>198</v>
      </c>
      <c r="E48" s="198" t="s">
        <v>336</v>
      </c>
      <c r="F48" s="6" t="s">
        <v>368</v>
      </c>
      <c r="G48" s="7">
        <v>41461</v>
      </c>
      <c r="H48" s="7">
        <v>41825</v>
      </c>
      <c r="I48" s="69">
        <f t="shared" si="3"/>
        <v>495.00000000000006</v>
      </c>
      <c r="J48" s="69">
        <v>15000</v>
      </c>
      <c r="K48" s="82">
        <v>0.1</v>
      </c>
      <c r="L48" s="75">
        <v>1500</v>
      </c>
      <c r="M48" s="75">
        <v>15000</v>
      </c>
      <c r="N48" s="75">
        <v>10000</v>
      </c>
      <c r="O48" s="75">
        <v>2000</v>
      </c>
      <c r="P48" s="8"/>
      <c r="Q48" s="19"/>
      <c r="W48" s="62" t="s">
        <v>404</v>
      </c>
      <c r="Y48" s="62"/>
      <c r="Z48" s="6" t="s">
        <v>200</v>
      </c>
    </row>
    <row r="49" spans="1:26">
      <c r="A49" s="50" t="s">
        <v>196</v>
      </c>
      <c r="B49" s="5">
        <v>2012</v>
      </c>
      <c r="C49" s="167" t="s">
        <v>197</v>
      </c>
      <c r="D49" s="196" t="s">
        <v>198</v>
      </c>
      <c r="E49" s="198" t="s">
        <v>336</v>
      </c>
      <c r="F49" s="6" t="s">
        <v>369</v>
      </c>
      <c r="G49" s="7">
        <v>41461</v>
      </c>
      <c r="H49" s="7">
        <v>41825</v>
      </c>
      <c r="I49" s="69">
        <f t="shared" si="3"/>
        <v>508.50000000000006</v>
      </c>
      <c r="J49" s="69">
        <v>15500</v>
      </c>
      <c r="K49" s="82">
        <v>0.1</v>
      </c>
      <c r="L49" s="75">
        <v>1500</v>
      </c>
      <c r="M49" s="75">
        <v>15000</v>
      </c>
      <c r="N49" s="75">
        <v>10000</v>
      </c>
      <c r="O49" s="75">
        <v>2000</v>
      </c>
      <c r="P49" s="8"/>
      <c r="Q49" s="19"/>
      <c r="W49" s="62" t="s">
        <v>405</v>
      </c>
      <c r="Y49" s="62"/>
      <c r="Z49" s="6" t="s">
        <v>199</v>
      </c>
    </row>
    <row r="50" spans="1:26">
      <c r="A50" s="50" t="s">
        <v>202</v>
      </c>
      <c r="B50" s="5">
        <v>1999</v>
      </c>
      <c r="C50" s="167" t="s">
        <v>203</v>
      </c>
      <c r="D50" s="196" t="s">
        <v>180</v>
      </c>
      <c r="E50" s="198" t="s">
        <v>287</v>
      </c>
      <c r="F50" s="6" t="s">
        <v>375</v>
      </c>
      <c r="G50" s="7">
        <v>41471</v>
      </c>
      <c r="H50" s="7">
        <v>41835</v>
      </c>
      <c r="I50" s="69">
        <f>J50*2.4%+90</f>
        <v>166.8</v>
      </c>
      <c r="J50" s="69">
        <v>3200</v>
      </c>
      <c r="K50" s="82">
        <v>0.1</v>
      </c>
      <c r="L50" s="75">
        <v>0</v>
      </c>
      <c r="M50" s="75">
        <v>15000</v>
      </c>
      <c r="N50" s="75">
        <v>10000</v>
      </c>
      <c r="O50" s="75">
        <v>2000</v>
      </c>
      <c r="P50" s="8"/>
      <c r="Q50" s="19"/>
      <c r="W50" s="62" t="s">
        <v>412</v>
      </c>
      <c r="Y50" s="62"/>
      <c r="Z50" s="6" t="s">
        <v>204</v>
      </c>
    </row>
    <row r="51" spans="1:26">
      <c r="A51" s="50" t="s">
        <v>196</v>
      </c>
      <c r="B51" s="5">
        <v>2012</v>
      </c>
      <c r="C51" s="167" t="s">
        <v>205</v>
      </c>
      <c r="D51" s="194" t="s">
        <v>193</v>
      </c>
      <c r="E51" s="198" t="s">
        <v>336</v>
      </c>
      <c r="F51" s="6" t="s">
        <v>378</v>
      </c>
      <c r="G51" s="7">
        <v>41474</v>
      </c>
      <c r="H51" s="7">
        <v>41838</v>
      </c>
      <c r="I51" s="69">
        <f t="shared" si="3"/>
        <v>481.50000000000006</v>
      </c>
      <c r="J51" s="69">
        <v>14500</v>
      </c>
      <c r="K51" s="82">
        <v>0.1</v>
      </c>
      <c r="L51" s="75">
        <v>1500</v>
      </c>
      <c r="M51" s="75">
        <v>15000</v>
      </c>
      <c r="N51" s="75">
        <v>10000</v>
      </c>
      <c r="O51" s="75">
        <v>2000</v>
      </c>
      <c r="P51" s="8"/>
      <c r="Q51" s="19"/>
      <c r="W51" s="62" t="s">
        <v>406</v>
      </c>
      <c r="Y51" s="62"/>
      <c r="Z51" s="6" t="s">
        <v>206</v>
      </c>
    </row>
    <row r="52" spans="1:26">
      <c r="A52" s="50" t="s">
        <v>196</v>
      </c>
      <c r="B52" s="5">
        <v>2012</v>
      </c>
      <c r="C52" s="167" t="s">
        <v>242</v>
      </c>
      <c r="D52" s="194" t="s">
        <v>193</v>
      </c>
      <c r="E52" s="198" t="s">
        <v>336</v>
      </c>
      <c r="F52" s="6" t="s">
        <v>379</v>
      </c>
      <c r="G52" s="7">
        <v>41474</v>
      </c>
      <c r="H52" s="7">
        <v>41838</v>
      </c>
      <c r="I52" s="69">
        <f t="shared" si="3"/>
        <v>481.50000000000006</v>
      </c>
      <c r="J52" s="69">
        <v>14500</v>
      </c>
      <c r="K52" s="82">
        <v>0.1</v>
      </c>
      <c r="L52" s="75">
        <v>1500</v>
      </c>
      <c r="M52" s="75">
        <v>15000</v>
      </c>
      <c r="N52" s="75">
        <v>10000</v>
      </c>
      <c r="O52" s="75">
        <v>2000</v>
      </c>
      <c r="P52" s="8"/>
      <c r="Q52" s="19"/>
      <c r="W52" s="62" t="s">
        <v>407</v>
      </c>
      <c r="Y52" s="62"/>
      <c r="Z52" s="6" t="s">
        <v>207</v>
      </c>
    </row>
    <row r="53" spans="1:26">
      <c r="A53" s="50" t="s">
        <v>196</v>
      </c>
      <c r="B53" s="5">
        <v>2012</v>
      </c>
      <c r="C53" s="167" t="s">
        <v>241</v>
      </c>
      <c r="D53" s="194" t="s">
        <v>193</v>
      </c>
      <c r="E53" s="198" t="s">
        <v>344</v>
      </c>
      <c r="F53" s="6" t="s">
        <v>380</v>
      </c>
      <c r="G53" s="7">
        <v>41474</v>
      </c>
      <c r="H53" s="7">
        <v>41838</v>
      </c>
      <c r="I53" s="69">
        <f t="shared" si="3"/>
        <v>481.50000000000006</v>
      </c>
      <c r="J53" s="69">
        <v>14500</v>
      </c>
      <c r="K53" s="82">
        <v>0.1</v>
      </c>
      <c r="L53" s="75">
        <v>1500</v>
      </c>
      <c r="M53" s="75">
        <v>15000</v>
      </c>
      <c r="N53" s="75">
        <v>10000</v>
      </c>
      <c r="O53" s="75">
        <v>2000</v>
      </c>
      <c r="P53" s="8"/>
      <c r="Q53" s="19"/>
      <c r="W53" s="62" t="s">
        <v>408</v>
      </c>
      <c r="Y53" s="62"/>
      <c r="Z53" s="6" t="s">
        <v>208</v>
      </c>
    </row>
    <row r="54" spans="1:26">
      <c r="A54" s="50" t="s">
        <v>209</v>
      </c>
      <c r="B54" s="95">
        <v>2011</v>
      </c>
      <c r="C54" s="168" t="s">
        <v>439</v>
      </c>
      <c r="D54" s="195" t="s">
        <v>437</v>
      </c>
      <c r="E54" s="198" t="s">
        <v>337</v>
      </c>
      <c r="F54" s="6" t="s">
        <v>436</v>
      </c>
      <c r="G54" s="7">
        <v>41494</v>
      </c>
      <c r="H54" s="7">
        <v>41858</v>
      </c>
      <c r="I54" s="69">
        <f>J54*2.7%+90</f>
        <v>549</v>
      </c>
      <c r="J54" s="69">
        <v>17000</v>
      </c>
      <c r="K54" s="82">
        <v>0.1</v>
      </c>
      <c r="L54" s="75">
        <v>1500</v>
      </c>
      <c r="M54" s="75">
        <v>15000</v>
      </c>
      <c r="N54" s="75">
        <v>10000</v>
      </c>
      <c r="O54" s="75">
        <v>2000</v>
      </c>
      <c r="P54" s="8"/>
      <c r="Q54" s="19"/>
      <c r="R54" s="3" t="s">
        <v>212</v>
      </c>
      <c r="W54" s="62" t="s">
        <v>438</v>
      </c>
      <c r="Y54" s="62"/>
      <c r="Z54" s="6" t="s">
        <v>211</v>
      </c>
    </row>
    <row r="55" spans="1:26">
      <c r="A55" s="50" t="s">
        <v>220</v>
      </c>
      <c r="B55" s="95">
        <v>1980</v>
      </c>
      <c r="C55" s="168" t="s">
        <v>221</v>
      </c>
      <c r="D55" s="193" t="s">
        <v>222</v>
      </c>
      <c r="E55" s="198" t="s">
        <v>287</v>
      </c>
      <c r="F55" s="6" t="s">
        <v>458</v>
      </c>
      <c r="G55" s="7">
        <v>41542</v>
      </c>
      <c r="H55" s="7">
        <v>41906</v>
      </c>
      <c r="I55" s="69">
        <f>J55*2.4%+90</f>
        <v>354</v>
      </c>
      <c r="J55" s="69">
        <v>11000</v>
      </c>
      <c r="K55" s="82">
        <v>0.1</v>
      </c>
      <c r="L55" s="75">
        <v>0</v>
      </c>
      <c r="M55" s="75">
        <v>15000</v>
      </c>
      <c r="N55" s="75">
        <v>10000</v>
      </c>
      <c r="O55" s="75">
        <v>2000</v>
      </c>
      <c r="P55" s="8"/>
      <c r="Q55" s="19"/>
      <c r="W55" s="62"/>
      <c r="Y55" s="62"/>
      <c r="Z55" s="6" t="s">
        <v>223</v>
      </c>
    </row>
    <row r="56" spans="1:26">
      <c r="A56" s="50" t="s">
        <v>255</v>
      </c>
      <c r="B56" s="95">
        <v>2000</v>
      </c>
      <c r="C56" s="168" t="s">
        <v>256</v>
      </c>
      <c r="D56" s="196" t="s">
        <v>257</v>
      </c>
      <c r="E56" s="198" t="s">
        <v>287</v>
      </c>
      <c r="F56" s="6" t="s">
        <v>630</v>
      </c>
      <c r="G56" s="7">
        <v>41743</v>
      </c>
      <c r="H56" s="7">
        <v>42107</v>
      </c>
      <c r="I56" s="69">
        <f>J56*2.7%+90</f>
        <v>171</v>
      </c>
      <c r="J56" s="69">
        <v>3000</v>
      </c>
      <c r="K56" s="82">
        <v>0.1</v>
      </c>
      <c r="L56" s="75">
        <v>1500</v>
      </c>
      <c r="M56" s="75">
        <v>15000</v>
      </c>
      <c r="N56" s="75">
        <v>10000</v>
      </c>
      <c r="O56" s="75">
        <v>2000</v>
      </c>
      <c r="P56" s="8"/>
      <c r="Q56" s="19"/>
      <c r="W56" s="62" t="s">
        <v>629</v>
      </c>
      <c r="Y56" s="62"/>
      <c r="Z56" s="6" t="s">
        <v>298</v>
      </c>
    </row>
    <row r="57" spans="1:26">
      <c r="A57" s="50" t="s">
        <v>284</v>
      </c>
      <c r="B57" s="142">
        <v>2012</v>
      </c>
      <c r="C57" s="182" t="s">
        <v>285</v>
      </c>
      <c r="D57" s="192" t="s">
        <v>286</v>
      </c>
      <c r="E57" s="198" t="s">
        <v>287</v>
      </c>
      <c r="F57" s="6" t="s">
        <v>581</v>
      </c>
      <c r="G57" s="7">
        <v>41695</v>
      </c>
      <c r="H57" s="7">
        <v>42059</v>
      </c>
      <c r="I57" s="75">
        <f>J57*2.4%+90</f>
        <v>2850</v>
      </c>
      <c r="J57" s="75">
        <v>115000</v>
      </c>
      <c r="K57" s="82">
        <v>0.1</v>
      </c>
      <c r="L57" s="75">
        <v>0</v>
      </c>
      <c r="M57" s="75">
        <v>15000</v>
      </c>
      <c r="N57" s="75">
        <v>10000</v>
      </c>
      <c r="O57" s="75">
        <v>2000</v>
      </c>
      <c r="W57" s="62" t="s">
        <v>580</v>
      </c>
      <c r="Y57" s="62"/>
      <c r="Z57" s="6" t="s">
        <v>288</v>
      </c>
    </row>
    <row r="58" spans="1:26">
      <c r="A58" s="50" t="s">
        <v>284</v>
      </c>
      <c r="B58" s="142">
        <v>2012</v>
      </c>
      <c r="C58" s="182" t="s">
        <v>289</v>
      </c>
      <c r="D58" s="192" t="s">
        <v>286</v>
      </c>
      <c r="E58" s="198" t="s">
        <v>287</v>
      </c>
      <c r="F58" s="6" t="s">
        <v>579</v>
      </c>
      <c r="G58" s="7">
        <v>41695</v>
      </c>
      <c r="H58" s="7">
        <v>42059</v>
      </c>
      <c r="I58" s="75">
        <f>J58*2.4%+90</f>
        <v>2850</v>
      </c>
      <c r="J58" s="75">
        <v>115000</v>
      </c>
      <c r="K58" s="82">
        <v>0.1</v>
      </c>
      <c r="L58" s="75">
        <v>0</v>
      </c>
      <c r="M58" s="75">
        <v>15000</v>
      </c>
      <c r="N58" s="75">
        <v>10000</v>
      </c>
      <c r="O58" s="75">
        <v>2000</v>
      </c>
      <c r="W58" s="62" t="s">
        <v>578</v>
      </c>
      <c r="Y58" s="62"/>
      <c r="Z58" s="6" t="s">
        <v>290</v>
      </c>
    </row>
    <row r="59" spans="1:26">
      <c r="A59" s="50" t="s">
        <v>284</v>
      </c>
      <c r="B59" s="142">
        <v>2012</v>
      </c>
      <c r="C59" s="182" t="s">
        <v>291</v>
      </c>
      <c r="D59" s="192" t="s">
        <v>286</v>
      </c>
      <c r="E59" s="198" t="s">
        <v>287</v>
      </c>
      <c r="F59" s="6" t="s">
        <v>577</v>
      </c>
      <c r="G59" s="7">
        <v>41695</v>
      </c>
      <c r="H59" s="7">
        <v>42059</v>
      </c>
      <c r="I59" s="75">
        <f>J59*2.4%+90</f>
        <v>2850</v>
      </c>
      <c r="J59" s="75">
        <v>115000</v>
      </c>
      <c r="K59" s="82">
        <v>0.1</v>
      </c>
      <c r="L59" s="75">
        <v>0</v>
      </c>
      <c r="M59" s="75">
        <v>15000</v>
      </c>
      <c r="N59" s="75">
        <v>10000</v>
      </c>
      <c r="O59" s="75">
        <v>2000</v>
      </c>
      <c r="W59" s="62" t="s">
        <v>575</v>
      </c>
      <c r="Y59" s="62"/>
      <c r="Z59" s="6" t="s">
        <v>292</v>
      </c>
    </row>
    <row r="60" spans="1:26">
      <c r="A60" s="50" t="s">
        <v>284</v>
      </c>
      <c r="B60" s="142">
        <v>2012</v>
      </c>
      <c r="C60" s="182" t="s">
        <v>296</v>
      </c>
      <c r="D60" s="192" t="s">
        <v>570</v>
      </c>
      <c r="E60" s="198" t="s">
        <v>287</v>
      </c>
      <c r="F60" s="6" t="s">
        <v>573</v>
      </c>
      <c r="G60" s="7">
        <v>41695</v>
      </c>
      <c r="H60" s="7">
        <v>42059</v>
      </c>
      <c r="I60" s="75">
        <f>J60*2.4%+90</f>
        <v>2250</v>
      </c>
      <c r="J60" s="75">
        <v>90000</v>
      </c>
      <c r="K60" s="82">
        <v>0.1</v>
      </c>
      <c r="L60" s="75">
        <v>0</v>
      </c>
      <c r="M60" s="75">
        <v>15000</v>
      </c>
      <c r="N60" s="75">
        <v>10000</v>
      </c>
      <c r="O60" s="75">
        <v>2000</v>
      </c>
      <c r="W60" s="62" t="s">
        <v>572</v>
      </c>
      <c r="Y60" s="62"/>
      <c r="Z60" s="6" t="s">
        <v>297</v>
      </c>
    </row>
    <row r="61" spans="1:26">
      <c r="A61" s="50" t="s">
        <v>293</v>
      </c>
      <c r="B61" s="142">
        <v>2012</v>
      </c>
      <c r="C61" s="182" t="s">
        <v>294</v>
      </c>
      <c r="D61" s="193" t="s">
        <v>271</v>
      </c>
      <c r="E61" s="198" t="s">
        <v>287</v>
      </c>
      <c r="F61" s="6" t="s">
        <v>576</v>
      </c>
      <c r="G61" s="7">
        <v>41695</v>
      </c>
      <c r="H61" s="7">
        <v>42059</v>
      </c>
      <c r="I61" s="75">
        <f>J61*2.4%+90</f>
        <v>930</v>
      </c>
      <c r="J61" s="75">
        <v>35000</v>
      </c>
      <c r="K61" s="82">
        <v>0.1</v>
      </c>
      <c r="L61" s="75">
        <v>0</v>
      </c>
      <c r="M61" s="75">
        <v>15000</v>
      </c>
      <c r="N61" s="75">
        <v>10000</v>
      </c>
      <c r="O61" s="75">
        <v>2000</v>
      </c>
      <c r="W61" s="62" t="s">
        <v>574</v>
      </c>
      <c r="Y61" s="62"/>
      <c r="Z61" s="6" t="s">
        <v>295</v>
      </c>
    </row>
    <row r="62" spans="1:26">
      <c r="A62" s="50" t="s">
        <v>300</v>
      </c>
      <c r="B62" s="142">
        <v>2003</v>
      </c>
      <c r="C62" s="182" t="s">
        <v>301</v>
      </c>
      <c r="D62" s="193" t="s">
        <v>302</v>
      </c>
      <c r="E62" s="198" t="s">
        <v>287</v>
      </c>
      <c r="F62" s="6" t="s">
        <v>634</v>
      </c>
      <c r="G62" s="7">
        <v>41748</v>
      </c>
      <c r="H62" s="7">
        <v>42112</v>
      </c>
      <c r="I62" s="69">
        <f t="shared" ref="I62" si="4">J62*2.7%+90</f>
        <v>819.00000000000011</v>
      </c>
      <c r="J62" s="75">
        <v>27000</v>
      </c>
      <c r="K62" s="82">
        <v>0.1</v>
      </c>
      <c r="L62" s="75">
        <v>1500</v>
      </c>
      <c r="M62" s="75">
        <v>15000</v>
      </c>
      <c r="N62" s="75">
        <v>10000</v>
      </c>
      <c r="O62" s="75">
        <v>2000</v>
      </c>
      <c r="W62" s="62" t="s">
        <v>631</v>
      </c>
      <c r="Y62" s="62"/>
      <c r="Z62" s="6" t="s">
        <v>299</v>
      </c>
    </row>
    <row r="63" spans="1:26">
      <c r="A63" s="50" t="s">
        <v>303</v>
      </c>
      <c r="B63" s="142">
        <v>1994</v>
      </c>
      <c r="C63" s="182" t="s">
        <v>304</v>
      </c>
      <c r="D63" s="193" t="s">
        <v>271</v>
      </c>
      <c r="E63" s="198" t="s">
        <v>287</v>
      </c>
      <c r="F63" s="6" t="s">
        <v>632</v>
      </c>
      <c r="G63" s="7">
        <v>41748</v>
      </c>
      <c r="H63" s="7">
        <v>42112</v>
      </c>
      <c r="I63" s="75">
        <f>J63*2.7%+90</f>
        <v>684.00000000000011</v>
      </c>
      <c r="J63" s="75">
        <v>22000</v>
      </c>
      <c r="K63" s="82">
        <v>0.1</v>
      </c>
      <c r="L63" s="75">
        <v>1500</v>
      </c>
      <c r="M63" s="75">
        <v>15000</v>
      </c>
      <c r="N63" s="75">
        <v>10000</v>
      </c>
      <c r="O63" s="75">
        <v>2000</v>
      </c>
      <c r="W63" s="62" t="s">
        <v>574</v>
      </c>
      <c r="Y63" s="62"/>
      <c r="Z63" s="6" t="s">
        <v>305</v>
      </c>
    </row>
    <row r="64" spans="1:26">
      <c r="A64" s="50" t="s">
        <v>179</v>
      </c>
      <c r="B64" s="142">
        <v>2013</v>
      </c>
      <c r="C64" s="182" t="s">
        <v>306</v>
      </c>
      <c r="D64" s="196" t="s">
        <v>307</v>
      </c>
      <c r="E64" s="198" t="s">
        <v>338</v>
      </c>
      <c r="F64" s="6" t="s">
        <v>633</v>
      </c>
      <c r="G64" s="7">
        <v>41748</v>
      </c>
      <c r="H64" s="7">
        <v>42112</v>
      </c>
      <c r="I64" s="257">
        <f>J64*2.7%+90</f>
        <v>576</v>
      </c>
      <c r="J64" s="257">
        <v>18000</v>
      </c>
      <c r="K64" s="82">
        <v>0.1</v>
      </c>
      <c r="L64" s="75">
        <v>1500</v>
      </c>
      <c r="M64" s="75">
        <v>15000</v>
      </c>
      <c r="N64" s="75">
        <v>10000</v>
      </c>
      <c r="O64" s="75">
        <v>2000</v>
      </c>
      <c r="W64" s="62"/>
      <c r="Y64" s="62"/>
      <c r="Z64" s="6" t="s">
        <v>308</v>
      </c>
    </row>
    <row r="65" spans="1:26">
      <c r="A65" s="50" t="s">
        <v>328</v>
      </c>
      <c r="B65" s="142">
        <v>2003</v>
      </c>
      <c r="C65" s="182" t="s">
        <v>329</v>
      </c>
      <c r="D65" s="193" t="s">
        <v>330</v>
      </c>
      <c r="E65" s="198" t="s">
        <v>287</v>
      </c>
      <c r="F65" s="6" t="s">
        <v>331</v>
      </c>
      <c r="G65" s="7">
        <v>41421</v>
      </c>
      <c r="H65" s="7">
        <v>41785</v>
      </c>
      <c r="I65" s="257">
        <v>594</v>
      </c>
      <c r="J65" s="257">
        <v>21000</v>
      </c>
      <c r="K65" s="82">
        <v>0.1</v>
      </c>
      <c r="L65" s="75">
        <v>0</v>
      </c>
      <c r="M65" s="75">
        <v>15000</v>
      </c>
      <c r="N65" s="75">
        <v>10000</v>
      </c>
      <c r="O65" s="75">
        <v>2000</v>
      </c>
      <c r="W65" s="62"/>
      <c r="Y65" s="62"/>
    </row>
    <row r="66" spans="1:26">
      <c r="A66" s="50" t="s">
        <v>332</v>
      </c>
      <c r="B66" s="142">
        <v>2001</v>
      </c>
      <c r="C66" s="182" t="s">
        <v>333</v>
      </c>
      <c r="D66" s="193" t="s">
        <v>330</v>
      </c>
      <c r="E66" s="198" t="s">
        <v>287</v>
      </c>
      <c r="F66" s="6" t="s">
        <v>334</v>
      </c>
      <c r="G66" s="7">
        <v>41423</v>
      </c>
      <c r="H66" s="7">
        <v>41787</v>
      </c>
      <c r="I66" s="257">
        <v>738</v>
      </c>
      <c r="J66" s="257">
        <v>24000</v>
      </c>
      <c r="K66" s="82">
        <v>0.1</v>
      </c>
      <c r="L66" s="75">
        <v>1500</v>
      </c>
      <c r="M66" s="75">
        <v>15000</v>
      </c>
      <c r="N66" s="75">
        <v>10000</v>
      </c>
      <c r="O66" s="75">
        <v>2000</v>
      </c>
      <c r="W66" s="62"/>
      <c r="Y66" s="62"/>
    </row>
    <row r="67" spans="1:26">
      <c r="A67" s="88" t="s">
        <v>350</v>
      </c>
      <c r="B67" s="142">
        <v>1991</v>
      </c>
      <c r="C67" s="182" t="s">
        <v>351</v>
      </c>
      <c r="D67" s="193" t="s">
        <v>271</v>
      </c>
      <c r="E67" s="202" t="s">
        <v>287</v>
      </c>
      <c r="F67" s="6" t="s">
        <v>352</v>
      </c>
      <c r="G67" s="7">
        <v>41439</v>
      </c>
      <c r="H67" s="7">
        <v>41803</v>
      </c>
      <c r="I67" s="257">
        <v>690</v>
      </c>
      <c r="J67" s="257">
        <v>25000</v>
      </c>
      <c r="K67" s="82">
        <v>0.1</v>
      </c>
      <c r="L67" s="75">
        <v>0</v>
      </c>
      <c r="M67" s="75">
        <v>15000</v>
      </c>
      <c r="N67" s="75">
        <v>10000</v>
      </c>
      <c r="O67" s="75">
        <v>2000</v>
      </c>
      <c r="W67" s="62"/>
      <c r="Y67" s="62"/>
    </row>
    <row r="68" spans="1:26">
      <c r="A68" s="88" t="s">
        <v>394</v>
      </c>
      <c r="B68" s="142">
        <v>2010</v>
      </c>
      <c r="C68" s="182" t="s">
        <v>395</v>
      </c>
      <c r="D68" s="196" t="s">
        <v>396</v>
      </c>
      <c r="E68" s="202" t="s">
        <v>397</v>
      </c>
      <c r="F68" s="6" t="s">
        <v>398</v>
      </c>
      <c r="G68" s="7">
        <v>41466</v>
      </c>
      <c r="H68" s="7">
        <v>41830</v>
      </c>
      <c r="I68" s="257">
        <f>J68*2.7%+90</f>
        <v>738.00000000000011</v>
      </c>
      <c r="J68" s="257">
        <v>24000</v>
      </c>
      <c r="K68" s="82">
        <v>0.1</v>
      </c>
      <c r="L68" s="75">
        <v>1500</v>
      </c>
      <c r="M68" s="75">
        <v>15000</v>
      </c>
      <c r="N68" s="75">
        <v>10000</v>
      </c>
      <c r="O68" s="75">
        <v>2000</v>
      </c>
      <c r="W68" s="3" t="s">
        <v>399</v>
      </c>
      <c r="Y68" s="62"/>
    </row>
    <row r="69" spans="1:26">
      <c r="A69" s="88" t="s">
        <v>413</v>
      </c>
      <c r="B69" s="142">
        <v>2012</v>
      </c>
      <c r="C69" s="182" t="s">
        <v>414</v>
      </c>
      <c r="D69" s="196" t="s">
        <v>415</v>
      </c>
      <c r="E69" s="202" t="s">
        <v>416</v>
      </c>
      <c r="F69" s="6" t="s">
        <v>417</v>
      </c>
      <c r="G69" s="7">
        <v>41479</v>
      </c>
      <c r="H69" s="7">
        <v>41843</v>
      </c>
      <c r="I69" s="257">
        <f>J69*2.7%+90</f>
        <v>589.5</v>
      </c>
      <c r="J69" s="257">
        <v>18500</v>
      </c>
      <c r="K69" s="82">
        <v>0.1</v>
      </c>
      <c r="L69" s="75">
        <v>1500</v>
      </c>
      <c r="M69" s="75">
        <v>15000</v>
      </c>
      <c r="N69" s="75">
        <v>10000</v>
      </c>
      <c r="O69" s="75">
        <v>2000</v>
      </c>
      <c r="W69" s="3" t="s">
        <v>418</v>
      </c>
      <c r="Y69" s="62"/>
    </row>
    <row r="70" spans="1:26">
      <c r="A70" s="88" t="s">
        <v>179</v>
      </c>
      <c r="B70" s="142">
        <v>2013</v>
      </c>
      <c r="C70" s="182" t="s">
        <v>419</v>
      </c>
      <c r="D70" s="142" t="s">
        <v>420</v>
      </c>
      <c r="E70" s="142"/>
      <c r="F70" s="6" t="s">
        <v>422</v>
      </c>
      <c r="G70" s="145">
        <v>41488</v>
      </c>
      <c r="H70" s="145">
        <v>41852</v>
      </c>
      <c r="I70" s="257">
        <f>J70*2.7%+90</f>
        <v>549</v>
      </c>
      <c r="J70" s="257">
        <v>17000</v>
      </c>
      <c r="K70" s="82">
        <v>0.1</v>
      </c>
      <c r="L70" s="75">
        <v>1500</v>
      </c>
      <c r="M70" s="75">
        <v>15000</v>
      </c>
      <c r="N70" s="75">
        <v>10000</v>
      </c>
      <c r="O70" s="75">
        <v>2000</v>
      </c>
      <c r="W70" s="3" t="s">
        <v>421</v>
      </c>
      <c r="Y70" s="62"/>
    </row>
    <row r="71" spans="1:26">
      <c r="A71" s="141" t="s">
        <v>638</v>
      </c>
      <c r="B71" s="142">
        <v>2007</v>
      </c>
      <c r="C71" s="182" t="s">
        <v>639</v>
      </c>
      <c r="D71" s="143" t="s">
        <v>640</v>
      </c>
      <c r="E71" s="202" t="s">
        <v>287</v>
      </c>
      <c r="F71" s="6" t="s">
        <v>641</v>
      </c>
      <c r="G71" s="145">
        <v>41761</v>
      </c>
      <c r="H71" s="145">
        <v>42125</v>
      </c>
      <c r="I71" s="257">
        <f>J71*2.7%+90</f>
        <v>414.00000000000006</v>
      </c>
      <c r="J71" s="257">
        <v>12000</v>
      </c>
      <c r="K71" s="82">
        <v>0.1</v>
      </c>
      <c r="L71" s="75">
        <v>1500</v>
      </c>
      <c r="M71" s="75">
        <v>15000</v>
      </c>
      <c r="N71" s="75">
        <v>10000</v>
      </c>
      <c r="O71" s="75">
        <v>2000</v>
      </c>
      <c r="W71" s="62" t="s">
        <v>642</v>
      </c>
      <c r="Y71" s="62"/>
    </row>
    <row r="72" spans="1:26">
      <c r="A72" s="141"/>
      <c r="B72" s="142"/>
      <c r="C72" s="142"/>
      <c r="D72" s="143"/>
      <c r="E72" s="142"/>
      <c r="F72" s="144"/>
      <c r="G72" s="142"/>
      <c r="H72" s="144"/>
      <c r="I72" s="142"/>
      <c r="J72" s="144"/>
      <c r="K72" s="82"/>
      <c r="L72" s="75"/>
      <c r="M72" s="75"/>
      <c r="N72" s="75"/>
      <c r="O72" s="75"/>
      <c r="W72" s="62"/>
      <c r="Y72" s="62"/>
    </row>
    <row r="73" spans="1:26" ht="22.5">
      <c r="A73" s="89" t="s">
        <v>54</v>
      </c>
      <c r="B73" s="94"/>
      <c r="C73" s="94"/>
      <c r="D73" s="94"/>
      <c r="E73" s="94"/>
      <c r="F73" s="94"/>
      <c r="G73" s="94"/>
      <c r="H73" s="94"/>
      <c r="I73" s="94"/>
      <c r="J73" s="94"/>
      <c r="K73" s="72"/>
      <c r="L73" s="76"/>
      <c r="M73" s="76"/>
      <c r="N73" s="76"/>
      <c r="O73" s="76"/>
      <c r="P73" s="15"/>
      <c r="Q73" s="3"/>
    </row>
    <row r="74" spans="1:26" ht="22.5">
      <c r="A74" s="90"/>
      <c r="B74" s="96"/>
      <c r="C74" s="96"/>
      <c r="D74" s="96"/>
      <c r="E74" s="96"/>
      <c r="F74" s="96"/>
      <c r="G74" s="115"/>
      <c r="H74" s="115"/>
      <c r="I74" s="115"/>
      <c r="J74" s="115"/>
      <c r="K74" s="72"/>
      <c r="L74" s="76"/>
      <c r="M74" s="76"/>
      <c r="N74" s="76"/>
      <c r="O74" s="76"/>
      <c r="P74" s="15"/>
      <c r="Q74" s="3"/>
    </row>
    <row r="75" spans="1:26">
      <c r="A75" s="51" t="s">
        <v>517</v>
      </c>
      <c r="B75" s="5">
        <v>1987</v>
      </c>
      <c r="C75" s="167" t="s">
        <v>55</v>
      </c>
      <c r="D75" s="192" t="s">
        <v>523</v>
      </c>
      <c r="E75" s="198" t="s">
        <v>340</v>
      </c>
      <c r="F75" s="6" t="s">
        <v>516</v>
      </c>
      <c r="G75" s="7">
        <v>41640</v>
      </c>
      <c r="H75" s="7">
        <v>42004</v>
      </c>
      <c r="I75" s="69">
        <f t="shared" ref="I75:I80" si="5">J75*2.7%+90</f>
        <v>603.00000000000011</v>
      </c>
      <c r="J75" s="69">
        <v>19000</v>
      </c>
      <c r="K75" s="82">
        <v>0.1</v>
      </c>
      <c r="L75" s="75">
        <v>1500</v>
      </c>
      <c r="M75" s="75">
        <v>15000</v>
      </c>
      <c r="N75" s="75">
        <v>10000</v>
      </c>
      <c r="O75" s="75">
        <v>2000</v>
      </c>
      <c r="P75" s="15"/>
      <c r="Q75" s="19">
        <f t="shared" ref="Q75:Q80" ca="1" si="6">TODAY()</f>
        <v>44078</v>
      </c>
      <c r="R75" s="3" t="s">
        <v>139</v>
      </c>
      <c r="W75" s="62" t="s">
        <v>520</v>
      </c>
      <c r="Y75" s="62"/>
      <c r="Z75" s="6" t="s">
        <v>269</v>
      </c>
    </row>
    <row r="76" spans="1:26">
      <c r="A76" s="51" t="s">
        <v>267</v>
      </c>
      <c r="B76" s="5">
        <v>1989</v>
      </c>
      <c r="C76" s="167" t="s">
        <v>67</v>
      </c>
      <c r="D76" s="192" t="s">
        <v>302</v>
      </c>
      <c r="E76" s="198" t="s">
        <v>340</v>
      </c>
      <c r="F76" s="6" t="s">
        <v>518</v>
      </c>
      <c r="G76" s="7">
        <v>41640</v>
      </c>
      <c r="H76" s="7">
        <v>42004</v>
      </c>
      <c r="I76" s="69">
        <f t="shared" si="5"/>
        <v>387.00000000000006</v>
      </c>
      <c r="J76" s="69">
        <v>11000</v>
      </c>
      <c r="K76" s="82">
        <v>0.1</v>
      </c>
      <c r="L76" s="75">
        <v>1500</v>
      </c>
      <c r="M76" s="75">
        <v>15000</v>
      </c>
      <c r="N76" s="75">
        <v>10000</v>
      </c>
      <c r="O76" s="75">
        <v>2000</v>
      </c>
      <c r="P76" s="15"/>
      <c r="Q76" s="19">
        <f t="shared" ca="1" si="6"/>
        <v>44078</v>
      </c>
      <c r="R76" s="3" t="s">
        <v>163</v>
      </c>
      <c r="W76" s="62" t="s">
        <v>519</v>
      </c>
      <c r="Y76" s="62"/>
      <c r="Z76" s="6" t="s">
        <v>264</v>
      </c>
    </row>
    <row r="77" spans="1:26">
      <c r="A77" s="51" t="s">
        <v>522</v>
      </c>
      <c r="B77" s="5">
        <v>1986</v>
      </c>
      <c r="C77" s="167" t="s">
        <v>58</v>
      </c>
      <c r="D77" s="192" t="s">
        <v>222</v>
      </c>
      <c r="E77" s="198" t="s">
        <v>340</v>
      </c>
      <c r="F77" s="6" t="s">
        <v>521</v>
      </c>
      <c r="G77" s="7">
        <v>41640</v>
      </c>
      <c r="H77" s="7">
        <v>42004</v>
      </c>
      <c r="I77" s="69">
        <f t="shared" si="5"/>
        <v>360.00000000000006</v>
      </c>
      <c r="J77" s="69">
        <v>10000</v>
      </c>
      <c r="K77" s="82">
        <v>0.1</v>
      </c>
      <c r="L77" s="75">
        <v>1500</v>
      </c>
      <c r="M77" s="75">
        <v>15000</v>
      </c>
      <c r="N77" s="75">
        <v>10000</v>
      </c>
      <c r="O77" s="75">
        <v>2000</v>
      </c>
      <c r="P77" s="15"/>
      <c r="Q77" s="19">
        <f t="shared" ca="1" si="6"/>
        <v>44078</v>
      </c>
      <c r="R77" s="3" t="s">
        <v>132</v>
      </c>
      <c r="W77" s="62" t="s">
        <v>524</v>
      </c>
      <c r="Y77" s="62"/>
      <c r="Z77" s="6" t="s">
        <v>259</v>
      </c>
    </row>
    <row r="78" spans="1:26">
      <c r="A78" s="51" t="s">
        <v>262</v>
      </c>
      <c r="B78" s="5">
        <v>1989</v>
      </c>
      <c r="C78" s="167" t="s">
        <v>59</v>
      </c>
      <c r="D78" s="192" t="s">
        <v>523</v>
      </c>
      <c r="E78" s="198" t="s">
        <v>340</v>
      </c>
      <c r="F78" s="6" t="s">
        <v>525</v>
      </c>
      <c r="G78" s="7">
        <v>41640</v>
      </c>
      <c r="H78" s="7">
        <v>42004</v>
      </c>
      <c r="I78" s="69">
        <f t="shared" si="5"/>
        <v>414.00000000000006</v>
      </c>
      <c r="J78" s="69">
        <v>12000</v>
      </c>
      <c r="K78" s="82">
        <v>0.1</v>
      </c>
      <c r="L78" s="75">
        <v>1500</v>
      </c>
      <c r="M78" s="75">
        <v>15000</v>
      </c>
      <c r="N78" s="75">
        <v>10000</v>
      </c>
      <c r="O78" s="75">
        <v>2000</v>
      </c>
      <c r="P78" s="15"/>
      <c r="Q78" s="19">
        <f t="shared" ca="1" si="6"/>
        <v>44078</v>
      </c>
      <c r="W78" s="62" t="s">
        <v>524</v>
      </c>
      <c r="Y78" s="62"/>
      <c r="Z78" s="6" t="s">
        <v>263</v>
      </c>
    </row>
    <row r="79" spans="1:26">
      <c r="A79" s="51" t="s">
        <v>266</v>
      </c>
      <c r="B79" s="5">
        <v>2007</v>
      </c>
      <c r="C79" s="167" t="s">
        <v>81</v>
      </c>
      <c r="D79" s="195" t="s">
        <v>461</v>
      </c>
      <c r="E79" s="198" t="s">
        <v>341</v>
      </c>
      <c r="F79" s="6" t="s">
        <v>526</v>
      </c>
      <c r="G79" s="7">
        <v>41640</v>
      </c>
      <c r="H79" s="7">
        <v>42004</v>
      </c>
      <c r="I79" s="69">
        <f t="shared" si="5"/>
        <v>630.00000000000011</v>
      </c>
      <c r="J79" s="69">
        <v>20000</v>
      </c>
      <c r="K79" s="82">
        <v>0.1</v>
      </c>
      <c r="L79" s="75">
        <v>1500</v>
      </c>
      <c r="M79" s="75">
        <v>15000</v>
      </c>
      <c r="N79" s="75">
        <v>10000</v>
      </c>
      <c r="O79" s="75">
        <v>2000</v>
      </c>
      <c r="P79" s="15"/>
      <c r="Q79" s="19">
        <f t="shared" ca="1" si="6"/>
        <v>44078</v>
      </c>
      <c r="W79" s="62" t="s">
        <v>527</v>
      </c>
      <c r="Y79" s="62"/>
      <c r="Z79" s="6" t="s">
        <v>261</v>
      </c>
    </row>
    <row r="80" spans="1:26">
      <c r="A80" s="56" t="s">
        <v>268</v>
      </c>
      <c r="B80" s="25">
        <v>2003</v>
      </c>
      <c r="C80" s="180" t="s">
        <v>62</v>
      </c>
      <c r="D80" s="332" t="s">
        <v>437</v>
      </c>
      <c r="E80" s="198" t="s">
        <v>342</v>
      </c>
      <c r="F80" s="6" t="s">
        <v>528</v>
      </c>
      <c r="G80" s="7">
        <v>41640</v>
      </c>
      <c r="H80" s="7">
        <v>42004</v>
      </c>
      <c r="I80" s="69">
        <f t="shared" si="5"/>
        <v>157.5</v>
      </c>
      <c r="J80" s="70">
        <v>2500</v>
      </c>
      <c r="K80" s="82">
        <v>0.1</v>
      </c>
      <c r="L80" s="75">
        <v>1500</v>
      </c>
      <c r="M80" s="75">
        <v>15000</v>
      </c>
      <c r="N80" s="75">
        <v>10000</v>
      </c>
      <c r="O80" s="75">
        <v>2000</v>
      </c>
      <c r="P80" s="15"/>
      <c r="Q80" s="19">
        <f t="shared" ca="1" si="6"/>
        <v>44078</v>
      </c>
      <c r="W80" s="62" t="s">
        <v>529</v>
      </c>
      <c r="Y80" s="62"/>
      <c r="Z80" s="26" t="s">
        <v>260</v>
      </c>
    </row>
    <row r="81" spans="1:38">
      <c r="A81" s="55"/>
      <c r="R81" s="46"/>
    </row>
    <row r="82" spans="1:38">
      <c r="A82" s="186" t="s">
        <v>327</v>
      </c>
      <c r="I82" s="62" t="s">
        <v>512</v>
      </c>
      <c r="R82" s="46"/>
    </row>
    <row r="83" spans="1:38">
      <c r="R83" s="46"/>
    </row>
    <row r="84" spans="1:38" ht="26.25" customHeight="1">
      <c r="A84" s="161" t="s">
        <v>17</v>
      </c>
      <c r="B84" s="93">
        <v>1987</v>
      </c>
      <c r="C84" s="99" t="s">
        <v>18</v>
      </c>
      <c r="D84" s="103" t="s">
        <v>84</v>
      </c>
      <c r="E84" s="93" t="s">
        <v>104</v>
      </c>
      <c r="F84" s="109" t="s">
        <v>73</v>
      </c>
      <c r="G84" s="112">
        <v>40676</v>
      </c>
      <c r="H84" s="112">
        <v>41041</v>
      </c>
      <c r="I84" s="85"/>
      <c r="J84" s="85">
        <v>19000</v>
      </c>
      <c r="K84" s="125">
        <v>0.1</v>
      </c>
      <c r="L84" s="85">
        <v>1500</v>
      </c>
      <c r="M84" s="85">
        <v>15000</v>
      </c>
      <c r="N84" s="85">
        <v>10000</v>
      </c>
      <c r="O84" s="85">
        <v>2000</v>
      </c>
      <c r="P84" s="162"/>
      <c r="Q84" s="163">
        <f t="shared" ref="Q84:Q92" ca="1" si="7">TODAY()</f>
        <v>44078</v>
      </c>
      <c r="R84" s="16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</row>
    <row r="85" spans="1:38">
      <c r="A85" s="165" t="s">
        <v>30</v>
      </c>
      <c r="B85" s="31">
        <v>1987</v>
      </c>
      <c r="C85" s="100" t="s">
        <v>31</v>
      </c>
      <c r="D85" s="104" t="s">
        <v>84</v>
      </c>
      <c r="E85" s="31" t="s">
        <v>104</v>
      </c>
      <c r="F85" s="110" t="s">
        <v>76</v>
      </c>
      <c r="G85" s="114">
        <v>41042</v>
      </c>
      <c r="H85" s="114">
        <v>41406</v>
      </c>
      <c r="I85" s="116">
        <v>186</v>
      </c>
      <c r="J85" s="116">
        <v>4000</v>
      </c>
      <c r="K85" s="84">
        <v>0.1</v>
      </c>
      <c r="L85" s="85">
        <v>0</v>
      </c>
      <c r="M85" s="85">
        <v>15000</v>
      </c>
      <c r="N85" s="85">
        <v>10000</v>
      </c>
      <c r="O85" s="85">
        <v>2000</v>
      </c>
      <c r="P85" s="121" t="s">
        <v>240</v>
      </c>
      <c r="Q85" s="44">
        <f t="shared" ca="1" si="7"/>
        <v>44078</v>
      </c>
      <c r="R85" s="45"/>
      <c r="S85" s="13"/>
      <c r="T85" s="13"/>
      <c r="U85" s="13"/>
      <c r="V85" s="13"/>
      <c r="W85" s="62"/>
      <c r="Y85" s="62"/>
      <c r="Z85" s="3" t="s">
        <v>76</v>
      </c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</row>
    <row r="86" spans="1:38">
      <c r="A86" s="166" t="s">
        <v>32</v>
      </c>
      <c r="B86" s="38">
        <v>1987</v>
      </c>
      <c r="C86" s="100" t="s">
        <v>33</v>
      </c>
      <c r="D86" s="104" t="s">
        <v>84</v>
      </c>
      <c r="E86" s="31" t="s">
        <v>104</v>
      </c>
      <c r="F86" s="30" t="s">
        <v>77</v>
      </c>
      <c r="G86" s="114">
        <v>40711</v>
      </c>
      <c r="H86" s="114">
        <v>41076</v>
      </c>
      <c r="I86" s="66"/>
      <c r="J86" s="66">
        <v>3400</v>
      </c>
      <c r="K86" s="84"/>
      <c r="L86" s="85"/>
      <c r="M86" s="85"/>
      <c r="N86" s="85"/>
      <c r="O86" s="85"/>
      <c r="P86" s="40" t="s">
        <v>93</v>
      </c>
      <c r="Q86" s="44">
        <f t="shared" ca="1" si="7"/>
        <v>44078</v>
      </c>
      <c r="R86" s="45" t="s">
        <v>124</v>
      </c>
      <c r="S86" s="13"/>
      <c r="T86" s="13"/>
      <c r="U86" s="13"/>
      <c r="V86" s="13"/>
      <c r="W86" s="13"/>
      <c r="X86" s="13"/>
      <c r="Y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</row>
    <row r="87" spans="1:38">
      <c r="A87" s="165" t="s">
        <v>32</v>
      </c>
      <c r="B87" s="31">
        <v>1989</v>
      </c>
      <c r="C87" s="100" t="s">
        <v>34</v>
      </c>
      <c r="D87" s="104" t="s">
        <v>84</v>
      </c>
      <c r="E87" s="31" t="s">
        <v>104</v>
      </c>
      <c r="F87" s="110" t="s">
        <v>149</v>
      </c>
      <c r="G87" s="114">
        <v>41042</v>
      </c>
      <c r="H87" s="114">
        <v>41406</v>
      </c>
      <c r="I87" s="116">
        <v>174</v>
      </c>
      <c r="J87" s="116">
        <v>3500</v>
      </c>
      <c r="K87" s="84">
        <v>0.1</v>
      </c>
      <c r="L87" s="85">
        <v>0</v>
      </c>
      <c r="M87" s="85">
        <v>15000</v>
      </c>
      <c r="N87" s="85">
        <v>10000</v>
      </c>
      <c r="O87" s="85">
        <v>2000</v>
      </c>
      <c r="P87" s="121" t="s">
        <v>240</v>
      </c>
      <c r="Q87" s="44">
        <f t="shared" ca="1" si="7"/>
        <v>44078</v>
      </c>
      <c r="R87" s="45"/>
      <c r="S87" s="13"/>
      <c r="T87" s="13"/>
      <c r="U87" s="13"/>
      <c r="V87" s="13"/>
      <c r="W87" s="62"/>
      <c r="Y87" s="62"/>
      <c r="Z87" s="3" t="s">
        <v>149</v>
      </c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</row>
    <row r="88" spans="1:38">
      <c r="A88" s="166" t="s">
        <v>41</v>
      </c>
      <c r="B88" s="38">
        <v>2007</v>
      </c>
      <c r="C88" s="30" t="s">
        <v>42</v>
      </c>
      <c r="D88" s="31" t="s">
        <v>86</v>
      </c>
      <c r="E88" s="31" t="s">
        <v>104</v>
      </c>
      <c r="F88" s="30" t="s">
        <v>75</v>
      </c>
      <c r="G88" s="39">
        <v>40676</v>
      </c>
      <c r="H88" s="39">
        <v>41041</v>
      </c>
      <c r="I88" s="66"/>
      <c r="J88" s="66">
        <v>1000</v>
      </c>
      <c r="K88" s="84"/>
      <c r="L88" s="85"/>
      <c r="M88" s="85"/>
      <c r="N88" s="85"/>
      <c r="O88" s="85"/>
      <c r="P88" s="40"/>
      <c r="Q88" s="44">
        <f t="shared" ca="1" si="7"/>
        <v>44078</v>
      </c>
      <c r="R88" s="45" t="s">
        <v>133</v>
      </c>
      <c r="S88" s="13"/>
      <c r="T88" s="13"/>
      <c r="U88" s="13"/>
      <c r="V88" s="13"/>
      <c r="W88" s="13"/>
      <c r="X88" s="13"/>
      <c r="Y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</row>
    <row r="89" spans="1:38">
      <c r="A89" s="166" t="s">
        <v>43</v>
      </c>
      <c r="B89" s="38">
        <v>2007</v>
      </c>
      <c r="C89" s="30" t="s">
        <v>44</v>
      </c>
      <c r="D89" s="31" t="s">
        <v>86</v>
      </c>
      <c r="E89" s="31" t="s">
        <v>102</v>
      </c>
      <c r="F89" s="30" t="s">
        <v>74</v>
      </c>
      <c r="G89" s="39">
        <v>40676</v>
      </c>
      <c r="H89" s="39">
        <v>41041</v>
      </c>
      <c r="I89" s="66"/>
      <c r="J89" s="66">
        <v>1000</v>
      </c>
      <c r="K89" s="84"/>
      <c r="L89" s="85"/>
      <c r="M89" s="85"/>
      <c r="N89" s="85"/>
      <c r="O89" s="85"/>
      <c r="P89" s="40"/>
      <c r="Q89" s="44">
        <f t="shared" ca="1" si="7"/>
        <v>44078</v>
      </c>
      <c r="R89" s="45" t="s">
        <v>239</v>
      </c>
      <c r="S89" s="13"/>
      <c r="T89" s="13"/>
      <c r="U89" s="13"/>
      <c r="V89" s="13"/>
      <c r="W89" s="13"/>
      <c r="X89" s="13"/>
      <c r="Y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</row>
    <row r="90" spans="1:38">
      <c r="A90" s="166" t="s">
        <v>45</v>
      </c>
      <c r="B90" s="38">
        <v>2009</v>
      </c>
      <c r="C90" s="30" t="s">
        <v>47</v>
      </c>
      <c r="D90" s="31" t="s">
        <v>86</v>
      </c>
      <c r="E90" s="31" t="s">
        <v>99</v>
      </c>
      <c r="F90" s="30" t="s">
        <v>157</v>
      </c>
      <c r="G90" s="39">
        <v>41042</v>
      </c>
      <c r="H90" s="39">
        <v>41406</v>
      </c>
      <c r="I90" s="66"/>
      <c r="J90" s="66">
        <v>90000</v>
      </c>
      <c r="K90" s="84"/>
      <c r="L90" s="85"/>
      <c r="M90" s="85"/>
      <c r="N90" s="85"/>
      <c r="O90" s="85"/>
      <c r="P90" s="48" t="s">
        <v>171</v>
      </c>
      <c r="Q90" s="44">
        <f t="shared" ca="1" si="7"/>
        <v>44078</v>
      </c>
      <c r="R90" s="45"/>
      <c r="W90" s="62"/>
      <c r="Z90" s="3" t="s">
        <v>157</v>
      </c>
    </row>
    <row r="91" spans="1:38">
      <c r="A91" s="166" t="s">
        <v>56</v>
      </c>
      <c r="B91" s="32"/>
      <c r="C91" s="33" t="s">
        <v>57</v>
      </c>
      <c r="D91" s="105" t="s">
        <v>84</v>
      </c>
      <c r="E91" s="105" t="s">
        <v>88</v>
      </c>
      <c r="F91" s="33"/>
      <c r="G91" s="39"/>
      <c r="H91" s="39"/>
      <c r="I91" s="117"/>
      <c r="J91" s="117">
        <v>4500</v>
      </c>
      <c r="K91" s="73"/>
      <c r="L91" s="77"/>
      <c r="M91" s="77"/>
      <c r="N91" s="77"/>
      <c r="O91" s="77"/>
      <c r="P91" s="122" t="s">
        <v>68</v>
      </c>
      <c r="Q91" s="34">
        <f t="shared" ca="1" si="7"/>
        <v>44078</v>
      </c>
      <c r="R91" s="35" t="s">
        <v>131</v>
      </c>
    </row>
    <row r="92" spans="1:38">
      <c r="A92" s="166" t="s">
        <v>60</v>
      </c>
      <c r="B92" s="38"/>
      <c r="C92" s="30" t="s">
        <v>61</v>
      </c>
      <c r="D92" s="31" t="s">
        <v>86</v>
      </c>
      <c r="E92" s="31" t="s">
        <v>89</v>
      </c>
      <c r="F92" s="30"/>
      <c r="G92" s="39"/>
      <c r="H92" s="39"/>
      <c r="I92" s="66"/>
      <c r="J92" s="66">
        <v>3000</v>
      </c>
      <c r="K92" s="84"/>
      <c r="L92" s="85"/>
      <c r="M92" s="85"/>
      <c r="N92" s="85"/>
      <c r="O92" s="85"/>
      <c r="P92" s="48" t="s">
        <v>91</v>
      </c>
      <c r="Q92" s="44">
        <f t="shared" ca="1" si="7"/>
        <v>44078</v>
      </c>
      <c r="R92" s="45"/>
    </row>
    <row r="93" spans="1:38" s="16" customFormat="1">
      <c r="A93" s="166" t="s">
        <v>15</v>
      </c>
      <c r="B93" s="38">
        <v>2004</v>
      </c>
      <c r="C93" s="30" t="s">
        <v>16</v>
      </c>
      <c r="D93" s="31" t="s">
        <v>84</v>
      </c>
      <c r="E93" s="31" t="s">
        <v>104</v>
      </c>
      <c r="F93" s="30" t="s">
        <v>146</v>
      </c>
      <c r="G93" s="39">
        <v>41042</v>
      </c>
      <c r="H93" s="39">
        <v>41406</v>
      </c>
      <c r="I93" s="66">
        <v>810</v>
      </c>
      <c r="J93" s="66">
        <v>30000</v>
      </c>
      <c r="K93" s="125">
        <v>0.1</v>
      </c>
      <c r="L93" s="85">
        <v>0</v>
      </c>
      <c r="M93" s="85">
        <v>15000</v>
      </c>
      <c r="N93" s="85">
        <v>10000</v>
      </c>
      <c r="O93" s="85">
        <v>2000</v>
      </c>
      <c r="P93" s="40" t="s">
        <v>283</v>
      </c>
      <c r="Q93" s="185">
        <f t="shared" ca="1" si="0"/>
        <v>44078</v>
      </c>
      <c r="R93" s="172" t="s">
        <v>116</v>
      </c>
      <c r="S93" s="37"/>
      <c r="T93" s="37"/>
      <c r="U93" s="37"/>
      <c r="V93" s="37"/>
      <c r="W93" s="62"/>
      <c r="Y93" s="140"/>
      <c r="Z93" s="3" t="s">
        <v>146</v>
      </c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</row>
    <row r="94" spans="1:38">
      <c r="A94" s="166" t="s">
        <v>35</v>
      </c>
      <c r="B94" s="32">
        <v>1986</v>
      </c>
      <c r="C94" s="158" t="s">
        <v>36</v>
      </c>
      <c r="D94" s="159" t="s">
        <v>84</v>
      </c>
      <c r="E94" s="32" t="s">
        <v>104</v>
      </c>
      <c r="F94" s="33" t="s">
        <v>148</v>
      </c>
      <c r="G94" s="39">
        <v>41042</v>
      </c>
      <c r="H94" s="39">
        <v>41406</v>
      </c>
      <c r="I94" s="117">
        <v>210</v>
      </c>
      <c r="J94" s="117">
        <v>5000</v>
      </c>
      <c r="K94" s="84">
        <v>0.1</v>
      </c>
      <c r="L94" s="85">
        <v>0</v>
      </c>
      <c r="M94" s="85">
        <v>15000</v>
      </c>
      <c r="N94" s="85">
        <v>10000</v>
      </c>
      <c r="O94" s="85">
        <v>2000</v>
      </c>
      <c r="P94" s="183" t="s">
        <v>94</v>
      </c>
      <c r="Q94" s="44">
        <f t="shared" ca="1" si="0"/>
        <v>44078</v>
      </c>
      <c r="R94" s="184" t="s">
        <v>141</v>
      </c>
      <c r="S94" s="81"/>
      <c r="T94" s="81"/>
      <c r="U94" s="81"/>
      <c r="V94" s="81"/>
      <c r="W94" s="62"/>
      <c r="Y94" s="62"/>
      <c r="Z94" s="3" t="s">
        <v>148</v>
      </c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</row>
    <row r="95" spans="1:38">
      <c r="A95" s="124" t="s">
        <v>172</v>
      </c>
      <c r="B95" s="38">
        <v>2012</v>
      </c>
      <c r="C95" s="30" t="s">
        <v>173</v>
      </c>
      <c r="D95" s="38"/>
      <c r="E95" s="38"/>
      <c r="F95" s="30" t="s">
        <v>174</v>
      </c>
      <c r="G95" s="39">
        <v>41087</v>
      </c>
      <c r="H95" s="39">
        <v>41451</v>
      </c>
      <c r="I95" s="83">
        <v>2010</v>
      </c>
      <c r="J95" s="83">
        <v>80000</v>
      </c>
      <c r="K95" s="125">
        <v>0.1</v>
      </c>
      <c r="L95" s="85">
        <v>0</v>
      </c>
      <c r="M95" s="85">
        <v>15000</v>
      </c>
      <c r="N95" s="85">
        <v>10000</v>
      </c>
      <c r="O95" s="85">
        <v>2000</v>
      </c>
      <c r="P95" s="48"/>
      <c r="Q95" s="45"/>
      <c r="R95" s="45" t="s">
        <v>190</v>
      </c>
      <c r="W95" s="62"/>
      <c r="Y95" s="62"/>
    </row>
    <row r="96" spans="1:38">
      <c r="A96" s="169" t="s">
        <v>230</v>
      </c>
      <c r="B96" s="170">
        <v>2012</v>
      </c>
      <c r="C96" s="170" t="s">
        <v>231</v>
      </c>
      <c r="D96" s="93" t="s">
        <v>193</v>
      </c>
      <c r="E96" s="170" t="s">
        <v>233</v>
      </c>
      <c r="F96" s="30" t="s">
        <v>234</v>
      </c>
      <c r="G96" s="39">
        <v>41241</v>
      </c>
      <c r="H96" s="39">
        <v>41605</v>
      </c>
      <c r="I96" s="83">
        <v>1386</v>
      </c>
      <c r="J96" s="83">
        <v>48000</v>
      </c>
      <c r="K96" s="125">
        <v>0.1</v>
      </c>
      <c r="L96" s="85">
        <v>1500</v>
      </c>
      <c r="M96" s="85">
        <v>15000</v>
      </c>
      <c r="N96" s="85">
        <v>10000</v>
      </c>
      <c r="O96" s="85">
        <v>2000</v>
      </c>
      <c r="P96" s="171"/>
      <c r="Q96" s="172"/>
      <c r="R96" s="172" t="s">
        <v>232</v>
      </c>
      <c r="S96" s="172"/>
      <c r="T96" s="172"/>
      <c r="U96" s="172"/>
      <c r="V96" s="172"/>
      <c r="W96" s="173"/>
      <c r="X96" s="172"/>
      <c r="Y96" s="173"/>
      <c r="Z96" s="172"/>
    </row>
    <row r="97" spans="1:25">
      <c r="A97" s="174" t="s">
        <v>235</v>
      </c>
      <c r="B97" s="175">
        <v>2012</v>
      </c>
      <c r="C97" s="175" t="s">
        <v>236</v>
      </c>
      <c r="D97" s="176" t="s">
        <v>193</v>
      </c>
      <c r="E97" s="175" t="s">
        <v>233</v>
      </c>
      <c r="F97" s="177" t="s">
        <v>237</v>
      </c>
      <c r="G97" s="178">
        <v>41241</v>
      </c>
      <c r="H97" s="178">
        <v>41605</v>
      </c>
      <c r="I97" s="179">
        <v>2115</v>
      </c>
      <c r="J97" s="179">
        <v>75000</v>
      </c>
      <c r="K97" s="125">
        <v>0.1</v>
      </c>
      <c r="L97" s="85">
        <v>1500</v>
      </c>
      <c r="M97" s="85">
        <v>15000</v>
      </c>
      <c r="N97" s="85">
        <v>10000</v>
      </c>
      <c r="O97" s="85">
        <v>2000</v>
      </c>
      <c r="P97" s="171"/>
      <c r="Q97" s="172" t="s">
        <v>232</v>
      </c>
      <c r="R97" s="172" t="s">
        <v>232</v>
      </c>
      <c r="W97" s="62"/>
      <c r="Y97" s="62"/>
    </row>
    <row r="98" spans="1:25">
      <c r="A98" s="174" t="s">
        <v>65</v>
      </c>
      <c r="B98" s="175">
        <v>2008</v>
      </c>
      <c r="C98" s="175" t="s">
        <v>79</v>
      </c>
      <c r="D98" s="176" t="s">
        <v>86</v>
      </c>
      <c r="E98" s="175" t="s">
        <v>336</v>
      </c>
      <c r="F98" s="177" t="s">
        <v>226</v>
      </c>
      <c r="G98" s="178">
        <v>41224</v>
      </c>
      <c r="H98" s="178">
        <v>41588</v>
      </c>
      <c r="I98" s="179">
        <v>391.32</v>
      </c>
      <c r="J98" s="179">
        <v>11160</v>
      </c>
      <c r="K98" s="125">
        <v>0.1</v>
      </c>
      <c r="L98" s="85">
        <v>1500</v>
      </c>
      <c r="M98" s="85">
        <v>15000</v>
      </c>
      <c r="N98" s="85">
        <v>10000</v>
      </c>
      <c r="O98" s="85">
        <v>2000</v>
      </c>
      <c r="P98" s="171"/>
      <c r="Q98" s="172">
        <f t="shared" ref="Q98" ca="1" si="8">TODAY()</f>
        <v>44078</v>
      </c>
      <c r="R98" s="172" t="s">
        <v>484</v>
      </c>
      <c r="W98" s="62"/>
      <c r="Y98" s="62"/>
    </row>
    <row r="102" spans="1:25">
      <c r="H102" s="3">
        <v>56234.35</v>
      </c>
      <c r="I102" s="62">
        <v>33191.410000000003</v>
      </c>
      <c r="J102" s="62">
        <f>H102-I102</f>
        <v>23042.939999999995</v>
      </c>
    </row>
    <row r="105" spans="1:25" s="341" customFormat="1" ht="15">
      <c r="A105" s="339" t="s">
        <v>11</v>
      </c>
      <c r="B105" s="340">
        <v>1995</v>
      </c>
      <c r="C105" s="340" t="s">
        <v>12</v>
      </c>
      <c r="D105" s="341" t="s">
        <v>253</v>
      </c>
      <c r="E105" s="341">
        <v>41299</v>
      </c>
      <c r="F105" s="341">
        <v>41663</v>
      </c>
      <c r="G105" s="342">
        <v>954</v>
      </c>
      <c r="H105" s="342">
        <v>32000</v>
      </c>
      <c r="I105" s="342">
        <v>29000</v>
      </c>
      <c r="J105" s="342"/>
      <c r="K105" s="343"/>
      <c r="L105" s="342"/>
      <c r="M105" s="342"/>
      <c r="N105" s="342"/>
      <c r="O105" s="342"/>
      <c r="Q105" s="344"/>
    </row>
    <row r="106" spans="1:25" s="341" customFormat="1" ht="15">
      <c r="A106" s="339" t="s">
        <v>108</v>
      </c>
      <c r="B106" s="340">
        <v>1998</v>
      </c>
      <c r="C106" s="340" t="s">
        <v>105</v>
      </c>
      <c r="D106" s="341" t="s">
        <v>244</v>
      </c>
      <c r="E106" s="341">
        <v>41299</v>
      </c>
      <c r="F106" s="341">
        <v>41663</v>
      </c>
      <c r="G106" s="342">
        <v>184.5</v>
      </c>
      <c r="H106" s="342">
        <v>3500</v>
      </c>
      <c r="I106" s="342">
        <v>3200</v>
      </c>
      <c r="J106" s="342"/>
      <c r="K106" s="343"/>
      <c r="L106" s="342"/>
      <c r="M106" s="342"/>
      <c r="N106" s="342"/>
      <c r="O106" s="342"/>
      <c r="Q106" s="344"/>
    </row>
  </sheetData>
  <autoFilter ref="A3:AL80"/>
  <mergeCells count="13">
    <mergeCell ref="N1:O1"/>
    <mergeCell ref="G1:H2"/>
    <mergeCell ref="I1:I2"/>
    <mergeCell ref="J1:J2"/>
    <mergeCell ref="K1:K2"/>
    <mergeCell ref="L1:L2"/>
    <mergeCell ref="M1:M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B34" sqref="B34"/>
    </sheetView>
  </sheetViews>
  <sheetFormatPr defaultRowHeight="15"/>
  <cols>
    <col min="2" max="2" width="65.42578125" customWidth="1"/>
  </cols>
  <sheetData>
    <row r="1" spans="1:5">
      <c r="A1" s="399">
        <v>1</v>
      </c>
      <c r="B1" s="400" t="s">
        <v>652</v>
      </c>
      <c r="C1" s="401"/>
      <c r="D1" s="402" t="s">
        <v>653</v>
      </c>
      <c r="E1" s="399">
        <v>1991</v>
      </c>
    </row>
    <row r="2" spans="1:5">
      <c r="A2" s="399">
        <v>2</v>
      </c>
      <c r="B2" s="400" t="s">
        <v>654</v>
      </c>
      <c r="C2" s="401"/>
      <c r="D2" s="402" t="s">
        <v>655</v>
      </c>
      <c r="E2" s="399">
        <v>1998</v>
      </c>
    </row>
    <row r="3" spans="1:5">
      <c r="A3" s="399">
        <v>3</v>
      </c>
      <c r="B3" s="558" t="s">
        <v>656</v>
      </c>
      <c r="C3" s="558"/>
      <c r="D3" s="402" t="s">
        <v>657</v>
      </c>
      <c r="E3" s="399">
        <v>2008</v>
      </c>
    </row>
    <row r="4" spans="1:5">
      <c r="A4" s="399">
        <v>4</v>
      </c>
      <c r="B4" s="400" t="s">
        <v>658</v>
      </c>
      <c r="C4" s="401"/>
      <c r="D4" s="402" t="s">
        <v>659</v>
      </c>
      <c r="E4" s="399">
        <v>1991</v>
      </c>
    </row>
    <row r="5" spans="1:5">
      <c r="A5" s="399">
        <v>5</v>
      </c>
      <c r="B5" s="400" t="s">
        <v>660</v>
      </c>
      <c r="C5" s="401"/>
      <c r="D5" s="402" t="s">
        <v>661</v>
      </c>
      <c r="E5" s="399">
        <v>1976</v>
      </c>
    </row>
    <row r="6" spans="1:5">
      <c r="A6" s="399">
        <v>6</v>
      </c>
      <c r="B6" s="400" t="s">
        <v>662</v>
      </c>
      <c r="C6" s="401"/>
      <c r="D6" s="402" t="s">
        <v>663</v>
      </c>
      <c r="E6" s="399">
        <v>1998</v>
      </c>
    </row>
    <row r="7" spans="1:5">
      <c r="A7" s="399">
        <v>7</v>
      </c>
      <c r="B7" s="406" t="s">
        <v>664</v>
      </c>
      <c r="C7" s="401"/>
      <c r="D7" s="402" t="s">
        <v>665</v>
      </c>
      <c r="E7" s="399">
        <v>1997</v>
      </c>
    </row>
    <row r="8" spans="1:5">
      <c r="A8" s="399">
        <v>8</v>
      </c>
      <c r="B8" s="400" t="s">
        <v>666</v>
      </c>
      <c r="C8" s="401"/>
      <c r="D8" s="402" t="s">
        <v>667</v>
      </c>
      <c r="E8" s="399">
        <v>1992</v>
      </c>
    </row>
    <row r="9" spans="1:5">
      <c r="A9" s="399">
        <v>9</v>
      </c>
      <c r="B9" s="400" t="s">
        <v>668</v>
      </c>
      <c r="C9" s="401"/>
      <c r="D9" s="402" t="s">
        <v>659</v>
      </c>
      <c r="E9" s="399">
        <v>1992</v>
      </c>
    </row>
    <row r="10" spans="1:5">
      <c r="A10" s="399">
        <v>10</v>
      </c>
      <c r="B10" s="400" t="s">
        <v>669</v>
      </c>
      <c r="C10" s="401"/>
      <c r="D10" s="402" t="s">
        <v>661</v>
      </c>
      <c r="E10" s="399">
        <v>1982</v>
      </c>
    </row>
    <row r="11" spans="1:5">
      <c r="A11" s="399">
        <v>11</v>
      </c>
      <c r="B11" s="400" t="s">
        <v>670</v>
      </c>
      <c r="C11" s="401"/>
      <c r="D11" s="402" t="s">
        <v>671</v>
      </c>
      <c r="E11" s="399">
        <v>1987</v>
      </c>
    </row>
    <row r="12" spans="1:5">
      <c r="A12" s="399">
        <v>12</v>
      </c>
      <c r="B12" s="400" t="s">
        <v>672</v>
      </c>
      <c r="C12" s="401"/>
      <c r="D12" s="402" t="s">
        <v>653</v>
      </c>
      <c r="E12" s="399">
        <v>1990</v>
      </c>
    </row>
    <row r="13" spans="1:5">
      <c r="A13" s="399">
        <v>13</v>
      </c>
      <c r="B13" s="558" t="s">
        <v>673</v>
      </c>
      <c r="C13" s="558"/>
      <c r="D13" s="402" t="s">
        <v>674</v>
      </c>
      <c r="E13" s="399" t="s">
        <v>675</v>
      </c>
    </row>
    <row r="14" spans="1:5">
      <c r="A14" s="399">
        <v>14</v>
      </c>
      <c r="B14" s="400" t="s">
        <v>676</v>
      </c>
      <c r="C14" s="401"/>
      <c r="D14" s="402" t="s">
        <v>677</v>
      </c>
      <c r="E14" s="399">
        <v>1991</v>
      </c>
    </row>
    <row r="15" spans="1:5">
      <c r="A15" s="399">
        <v>15</v>
      </c>
      <c r="B15" s="400" t="s">
        <v>678</v>
      </c>
      <c r="C15" s="401"/>
      <c r="D15" s="402" t="s">
        <v>679</v>
      </c>
      <c r="E15" s="399">
        <v>1985</v>
      </c>
    </row>
    <row r="16" spans="1:5" ht="15.75" thickBot="1">
      <c r="A16" s="403">
        <v>16</v>
      </c>
      <c r="B16" s="404" t="s">
        <v>680</v>
      </c>
      <c r="C16" s="404"/>
      <c r="D16" s="405" t="s">
        <v>681</v>
      </c>
      <c r="E16" s="403">
        <v>1989</v>
      </c>
    </row>
  </sheetData>
  <mergeCells count="2">
    <mergeCell ref="B3:C3"/>
    <mergeCell ref="B13:C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opLeftCell="A13" workbookViewId="0">
      <selection activeCell="B47" sqref="B47"/>
    </sheetView>
  </sheetViews>
  <sheetFormatPr defaultRowHeight="15"/>
  <cols>
    <col min="1" max="1" width="39.28515625" customWidth="1"/>
    <col min="2" max="2" width="13.85546875" customWidth="1"/>
    <col min="4" max="4" width="16.5703125" customWidth="1"/>
    <col min="5" max="5" width="15.85546875" customWidth="1"/>
    <col min="6" max="6" width="16.7109375" customWidth="1"/>
    <col min="7" max="8" width="9.7109375" bestFit="1" customWidth="1"/>
    <col min="9" max="9" width="18.42578125" customWidth="1"/>
    <col min="10" max="11" width="19.5703125" customWidth="1"/>
    <col min="12" max="12" width="14.28515625" bestFit="1" customWidth="1"/>
    <col min="14" max="15" width="11.140625" bestFit="1" customWidth="1"/>
  </cols>
  <sheetData>
    <row r="1" spans="1:11">
      <c r="A1" s="533" t="s">
        <v>0</v>
      </c>
      <c r="B1" s="535" t="s">
        <v>80</v>
      </c>
      <c r="C1" s="531" t="s">
        <v>1</v>
      </c>
      <c r="D1" s="531" t="s">
        <v>82</v>
      </c>
      <c r="E1" s="535" t="s">
        <v>83</v>
      </c>
      <c r="F1" s="531" t="s">
        <v>72</v>
      </c>
      <c r="G1" s="535" t="s">
        <v>2</v>
      </c>
      <c r="H1" s="535"/>
      <c r="I1" s="537" t="s">
        <v>249</v>
      </c>
      <c r="J1" s="537" t="s">
        <v>248</v>
      </c>
      <c r="K1" s="539" t="s">
        <v>245</v>
      </c>
    </row>
    <row r="2" spans="1:11" ht="15.75" thickBot="1">
      <c r="A2" s="534"/>
      <c r="B2" s="536"/>
      <c r="C2" s="532"/>
      <c r="D2" s="532"/>
      <c r="E2" s="536"/>
      <c r="F2" s="532"/>
      <c r="G2" s="536"/>
      <c r="H2" s="536"/>
      <c r="I2" s="538"/>
      <c r="J2" s="538"/>
      <c r="K2" s="540"/>
    </row>
    <row r="3" spans="1:11" ht="15.75">
      <c r="A3" s="126"/>
      <c r="B3" s="127"/>
      <c r="C3" s="58"/>
      <c r="D3" s="58"/>
      <c r="E3" s="127"/>
      <c r="F3" s="58"/>
      <c r="G3" s="127"/>
      <c r="H3" s="127"/>
      <c r="I3" s="61"/>
      <c r="J3" s="61"/>
      <c r="K3" s="86"/>
    </row>
    <row r="4" spans="1:11" ht="15.75">
      <c r="A4" s="50" t="s">
        <v>3</v>
      </c>
      <c r="B4" s="5">
        <v>1998</v>
      </c>
      <c r="C4" s="167" t="s">
        <v>4</v>
      </c>
      <c r="D4" s="190" t="s">
        <v>84</v>
      </c>
      <c r="E4" s="198" t="s">
        <v>340</v>
      </c>
      <c r="F4" s="6" t="s">
        <v>312</v>
      </c>
      <c r="G4" s="7">
        <v>41407</v>
      </c>
      <c r="H4" s="7">
        <v>41771</v>
      </c>
      <c r="I4" s="63">
        <v>690</v>
      </c>
      <c r="J4" s="63">
        <v>25000</v>
      </c>
      <c r="K4" s="82">
        <v>0.1</v>
      </c>
    </row>
    <row r="5" spans="1:11" ht="15.75">
      <c r="A5" s="50" t="s">
        <v>5</v>
      </c>
      <c r="B5" s="5">
        <v>1997</v>
      </c>
      <c r="C5" s="167" t="s">
        <v>6</v>
      </c>
      <c r="D5" s="191" t="s">
        <v>84</v>
      </c>
      <c r="E5" s="198" t="s">
        <v>340</v>
      </c>
      <c r="F5" s="6" t="s">
        <v>313</v>
      </c>
      <c r="G5" s="7">
        <v>41407</v>
      </c>
      <c r="H5" s="7">
        <v>41771</v>
      </c>
      <c r="I5" s="63">
        <v>570</v>
      </c>
      <c r="J5" s="63">
        <v>20000</v>
      </c>
      <c r="K5" s="82">
        <v>0.1</v>
      </c>
    </row>
    <row r="6" spans="1:11" ht="15.75">
      <c r="A6" s="50" t="s">
        <v>19</v>
      </c>
      <c r="B6" s="10">
        <v>2003</v>
      </c>
      <c r="C6" s="167" t="s">
        <v>20</v>
      </c>
      <c r="D6" s="190" t="s">
        <v>84</v>
      </c>
      <c r="E6" s="198" t="s">
        <v>340</v>
      </c>
      <c r="F6" s="6" t="s">
        <v>314</v>
      </c>
      <c r="G6" s="7">
        <v>41407</v>
      </c>
      <c r="H6" s="7">
        <v>41771</v>
      </c>
      <c r="I6" s="65">
        <v>738</v>
      </c>
      <c r="J6" s="65">
        <v>27000</v>
      </c>
      <c r="K6" s="82">
        <v>0.1</v>
      </c>
    </row>
    <row r="7" spans="1:11" ht="15.75">
      <c r="A7" s="50" t="s">
        <v>23</v>
      </c>
      <c r="B7" s="10">
        <v>1990</v>
      </c>
      <c r="C7" s="167" t="s">
        <v>24</v>
      </c>
      <c r="D7" s="190" t="s">
        <v>84</v>
      </c>
      <c r="E7" s="198" t="s">
        <v>340</v>
      </c>
      <c r="F7" s="6" t="s">
        <v>315</v>
      </c>
      <c r="G7" s="7">
        <v>41407</v>
      </c>
      <c r="H7" s="7">
        <v>41771</v>
      </c>
      <c r="I7" s="65">
        <v>714</v>
      </c>
      <c r="J7" s="65">
        <v>26000</v>
      </c>
      <c r="K7" s="82">
        <v>0.1</v>
      </c>
    </row>
    <row r="8" spans="1:11" ht="15.75">
      <c r="A8" s="50" t="s">
        <v>25</v>
      </c>
      <c r="B8" s="10">
        <v>1991</v>
      </c>
      <c r="C8" s="167" t="s">
        <v>26</v>
      </c>
      <c r="D8" s="190" t="s">
        <v>84</v>
      </c>
      <c r="E8" s="198" t="s">
        <v>340</v>
      </c>
      <c r="F8" s="6" t="s">
        <v>316</v>
      </c>
      <c r="G8" s="7">
        <v>41407</v>
      </c>
      <c r="H8" s="7">
        <v>41771</v>
      </c>
      <c r="I8" s="65">
        <v>426</v>
      </c>
      <c r="J8" s="65">
        <v>14000</v>
      </c>
      <c r="K8" s="82">
        <v>0.1</v>
      </c>
    </row>
    <row r="9" spans="1:11" ht="15.75">
      <c r="A9" s="50" t="s">
        <v>27</v>
      </c>
      <c r="B9" s="10">
        <v>1995</v>
      </c>
      <c r="C9" s="167" t="s">
        <v>28</v>
      </c>
      <c r="D9" s="190" t="s">
        <v>84</v>
      </c>
      <c r="E9" s="198" t="s">
        <v>340</v>
      </c>
      <c r="F9" s="6" t="s">
        <v>317</v>
      </c>
      <c r="G9" s="7">
        <v>41407</v>
      </c>
      <c r="H9" s="7">
        <v>41771</v>
      </c>
      <c r="I9" s="65">
        <v>570</v>
      </c>
      <c r="J9" s="65">
        <v>20000</v>
      </c>
      <c r="K9" s="82">
        <v>0.1</v>
      </c>
    </row>
    <row r="10" spans="1:11" ht="15.75">
      <c r="A10" s="50" t="s">
        <v>29</v>
      </c>
      <c r="B10" s="10">
        <v>1995</v>
      </c>
      <c r="C10" s="167" t="s">
        <v>66</v>
      </c>
      <c r="D10" s="190" t="s">
        <v>84</v>
      </c>
      <c r="E10" s="198" t="s">
        <v>340</v>
      </c>
      <c r="F10" s="6" t="s">
        <v>318</v>
      </c>
      <c r="G10" s="7">
        <v>41407</v>
      </c>
      <c r="H10" s="7">
        <v>41771</v>
      </c>
      <c r="I10" s="65">
        <v>546</v>
      </c>
      <c r="J10" s="65">
        <v>19000</v>
      </c>
      <c r="K10" s="82">
        <v>0.1</v>
      </c>
    </row>
    <row r="11" spans="1:11" ht="15.75">
      <c r="A11" s="50" t="s">
        <v>37</v>
      </c>
      <c r="B11" s="10">
        <v>1994</v>
      </c>
      <c r="C11" s="167" t="s">
        <v>38</v>
      </c>
      <c r="D11" s="194" t="s">
        <v>86</v>
      </c>
      <c r="E11" s="199" t="s">
        <v>339</v>
      </c>
      <c r="F11" s="6" t="s">
        <v>319</v>
      </c>
      <c r="G11" s="7">
        <v>41407</v>
      </c>
      <c r="H11" s="7">
        <v>41771</v>
      </c>
      <c r="I11" s="65">
        <v>198</v>
      </c>
      <c r="J11" s="65">
        <v>4500</v>
      </c>
      <c r="K11" s="82">
        <v>0.1</v>
      </c>
    </row>
    <row r="12" spans="1:11" ht="15.75">
      <c r="A12" s="50" t="s">
        <v>39</v>
      </c>
      <c r="B12" s="10">
        <v>1993</v>
      </c>
      <c r="C12" s="167" t="s">
        <v>40</v>
      </c>
      <c r="D12" s="200" t="s">
        <v>87</v>
      </c>
      <c r="E12" s="198" t="s">
        <v>102</v>
      </c>
      <c r="F12" s="6" t="s">
        <v>320</v>
      </c>
      <c r="G12" s="7">
        <v>41407</v>
      </c>
      <c r="H12" s="7">
        <v>41771</v>
      </c>
      <c r="I12" s="65">
        <v>174</v>
      </c>
      <c r="J12" s="65">
        <v>3500</v>
      </c>
      <c r="K12" s="82">
        <v>0.1</v>
      </c>
    </row>
    <row r="13" spans="1:11" ht="15.75">
      <c r="A13" s="50" t="s">
        <v>41</v>
      </c>
      <c r="B13" s="10">
        <v>2007</v>
      </c>
      <c r="C13" s="167" t="s">
        <v>134</v>
      </c>
      <c r="D13" s="194" t="s">
        <v>86</v>
      </c>
      <c r="E13" s="198" t="s">
        <v>340</v>
      </c>
      <c r="F13" s="6" t="s">
        <v>321</v>
      </c>
      <c r="G13" s="7">
        <v>41407</v>
      </c>
      <c r="H13" s="7">
        <v>41771</v>
      </c>
      <c r="I13" s="65">
        <v>140</v>
      </c>
      <c r="J13" s="65">
        <v>2000</v>
      </c>
      <c r="K13" s="82">
        <v>0.1</v>
      </c>
    </row>
    <row r="14" spans="1:11" ht="15.75">
      <c r="A14" s="50" t="s">
        <v>45</v>
      </c>
      <c r="B14" s="5">
        <v>2009</v>
      </c>
      <c r="C14" s="167" t="s">
        <v>48</v>
      </c>
      <c r="D14" s="194" t="s">
        <v>86</v>
      </c>
      <c r="E14" s="198" t="s">
        <v>100</v>
      </c>
      <c r="F14" s="6" t="s">
        <v>326</v>
      </c>
      <c r="G14" s="7">
        <v>41407</v>
      </c>
      <c r="H14" s="7">
        <v>41771</v>
      </c>
      <c r="I14" s="136">
        <v>2058</v>
      </c>
      <c r="J14" s="65">
        <v>82000</v>
      </c>
      <c r="K14" s="82">
        <v>0.1</v>
      </c>
    </row>
    <row r="15" spans="1:11" ht="15.75">
      <c r="A15" s="50" t="s">
        <v>63</v>
      </c>
      <c r="B15" s="5">
        <v>2008</v>
      </c>
      <c r="C15" s="167" t="s">
        <v>49</v>
      </c>
      <c r="D15" s="194" t="s">
        <v>86</v>
      </c>
      <c r="E15" s="198" t="s">
        <v>89</v>
      </c>
      <c r="F15" s="6" t="s">
        <v>322</v>
      </c>
      <c r="G15" s="7">
        <v>41407</v>
      </c>
      <c r="H15" s="7">
        <v>41771</v>
      </c>
      <c r="I15" s="65">
        <v>402</v>
      </c>
      <c r="J15" s="65">
        <v>13000</v>
      </c>
      <c r="K15" s="82">
        <v>0.1</v>
      </c>
    </row>
    <row r="16" spans="1:11" ht="15.75">
      <c r="A16" s="50" t="s">
        <v>63</v>
      </c>
      <c r="B16" s="5">
        <v>2008</v>
      </c>
      <c r="C16" s="167" t="s">
        <v>50</v>
      </c>
      <c r="D16" s="194" t="s">
        <v>86</v>
      </c>
      <c r="E16" s="199" t="s">
        <v>345</v>
      </c>
      <c r="F16" s="6" t="s">
        <v>323</v>
      </c>
      <c r="G16" s="7">
        <v>41407</v>
      </c>
      <c r="H16" s="7">
        <v>41771</v>
      </c>
      <c r="I16" s="65">
        <v>402</v>
      </c>
      <c r="J16" s="65">
        <v>13000</v>
      </c>
      <c r="K16" s="82">
        <v>0.1</v>
      </c>
    </row>
    <row r="17" spans="1:17" ht="15.75">
      <c r="A17" s="50" t="s">
        <v>64</v>
      </c>
      <c r="B17" s="20">
        <v>2007</v>
      </c>
      <c r="C17" s="167" t="s">
        <v>95</v>
      </c>
      <c r="D17" s="194" t="s">
        <v>86</v>
      </c>
      <c r="E17" s="198" t="s">
        <v>101</v>
      </c>
      <c r="F17" s="6" t="s">
        <v>324</v>
      </c>
      <c r="G17" s="7">
        <v>41407</v>
      </c>
      <c r="H17" s="7">
        <v>41771</v>
      </c>
      <c r="I17" s="65">
        <v>522</v>
      </c>
      <c r="J17" s="65">
        <v>18000</v>
      </c>
      <c r="K17" s="82">
        <v>0.1</v>
      </c>
    </row>
    <row r="18" spans="1:17" ht="15.75">
      <c r="A18" s="50" t="s">
        <v>243</v>
      </c>
      <c r="B18" s="10">
        <v>2010</v>
      </c>
      <c r="C18" s="167" t="s">
        <v>160</v>
      </c>
      <c r="D18" s="194" t="s">
        <v>86</v>
      </c>
      <c r="E18" s="198" t="s">
        <v>161</v>
      </c>
      <c r="F18" s="6" t="s">
        <v>325</v>
      </c>
      <c r="G18" s="7">
        <v>41407</v>
      </c>
      <c r="H18" s="7">
        <v>41771</v>
      </c>
      <c r="I18" s="65">
        <v>258</v>
      </c>
      <c r="J18" s="65">
        <v>7000</v>
      </c>
      <c r="K18" s="82">
        <v>0.1</v>
      </c>
    </row>
    <row r="19" spans="1:17" ht="15.75">
      <c r="A19" s="50" t="s">
        <v>328</v>
      </c>
      <c r="B19" s="142">
        <v>2003</v>
      </c>
      <c r="C19" s="182" t="s">
        <v>329</v>
      </c>
      <c r="D19" s="193" t="s">
        <v>330</v>
      </c>
      <c r="E19" s="198" t="s">
        <v>287</v>
      </c>
      <c r="F19" s="6" t="s">
        <v>331</v>
      </c>
      <c r="G19" s="7">
        <v>41421</v>
      </c>
      <c r="H19" s="7">
        <v>41785</v>
      </c>
      <c r="I19" s="257">
        <v>594</v>
      </c>
      <c r="J19" s="257">
        <v>21000</v>
      </c>
      <c r="K19" s="82">
        <v>0.1</v>
      </c>
    </row>
    <row r="20" spans="1:17" ht="15.75">
      <c r="A20" s="50" t="s">
        <v>332</v>
      </c>
      <c r="B20" s="142">
        <v>2001</v>
      </c>
      <c r="C20" s="182" t="s">
        <v>333</v>
      </c>
      <c r="D20" s="193" t="s">
        <v>330</v>
      </c>
      <c r="E20" s="198" t="s">
        <v>287</v>
      </c>
      <c r="F20" s="6" t="s">
        <v>334</v>
      </c>
      <c r="G20" s="7">
        <v>41423</v>
      </c>
      <c r="H20" s="7">
        <v>41787</v>
      </c>
      <c r="I20" s="257">
        <v>738</v>
      </c>
      <c r="J20" s="257">
        <v>24000</v>
      </c>
      <c r="K20" s="82">
        <v>0.1</v>
      </c>
    </row>
    <row r="22" spans="1:17" ht="16.5" thickBot="1">
      <c r="A22" s="88" t="s">
        <v>179</v>
      </c>
      <c r="B22" s="142">
        <v>2013</v>
      </c>
      <c r="C22" s="182" t="s">
        <v>419</v>
      </c>
      <c r="D22" s="142" t="s">
        <v>420</v>
      </c>
      <c r="E22" s="142"/>
      <c r="F22" s="397" t="s">
        <v>422</v>
      </c>
      <c r="G22" s="145">
        <v>41488</v>
      </c>
      <c r="H22" s="145">
        <v>41852</v>
      </c>
      <c r="I22" s="257">
        <v>549</v>
      </c>
      <c r="J22" s="257">
        <v>17000</v>
      </c>
      <c r="K22" s="82">
        <v>0.1</v>
      </c>
      <c r="L22" t="s">
        <v>643</v>
      </c>
      <c r="M22" s="188">
        <f>I22</f>
        <v>549</v>
      </c>
      <c r="N22" t="s">
        <v>422</v>
      </c>
    </row>
    <row r="23" spans="1:17" ht="15.75">
      <c r="A23" s="50" t="s">
        <v>65</v>
      </c>
      <c r="B23" s="5">
        <v>2008</v>
      </c>
      <c r="C23" s="167" t="s">
        <v>70</v>
      </c>
      <c r="D23" s="195" t="s">
        <v>396</v>
      </c>
      <c r="E23" s="241" t="s">
        <v>336</v>
      </c>
      <c r="F23" s="347" t="s">
        <v>508</v>
      </c>
      <c r="G23" s="318">
        <v>41589</v>
      </c>
      <c r="H23" s="7">
        <v>41953</v>
      </c>
      <c r="I23" s="68">
        <v>360.00000000000006</v>
      </c>
      <c r="J23" s="67">
        <v>10000</v>
      </c>
      <c r="K23" s="82">
        <v>0.1</v>
      </c>
      <c r="L23" t="s">
        <v>644</v>
      </c>
      <c r="M23" s="188">
        <f>I23+I24</f>
        <v>733.50000000000011</v>
      </c>
      <c r="N23" t="s">
        <v>508</v>
      </c>
      <c r="O23" t="s">
        <v>510</v>
      </c>
    </row>
    <row r="24" spans="1:17" ht="16.5" thickBot="1">
      <c r="A24" s="50" t="s">
        <v>65</v>
      </c>
      <c r="B24" s="5">
        <v>2008</v>
      </c>
      <c r="C24" s="167" t="s">
        <v>78</v>
      </c>
      <c r="D24" s="195" t="s">
        <v>396</v>
      </c>
      <c r="E24" s="241" t="s">
        <v>336</v>
      </c>
      <c r="F24" s="348" t="s">
        <v>510</v>
      </c>
      <c r="G24" s="318">
        <v>41589</v>
      </c>
      <c r="H24" s="7">
        <v>41953</v>
      </c>
      <c r="I24" s="68">
        <v>373.50000000000006</v>
      </c>
      <c r="J24" s="67">
        <v>10500</v>
      </c>
      <c r="K24" s="82">
        <v>0.1</v>
      </c>
    </row>
    <row r="25" spans="1:17" ht="16.5" thickBot="1">
      <c r="A25" s="50" t="s">
        <v>480</v>
      </c>
      <c r="B25" s="10">
        <v>2007</v>
      </c>
      <c r="C25" s="167" t="s">
        <v>107</v>
      </c>
      <c r="D25" s="195" t="s">
        <v>437</v>
      </c>
      <c r="E25" s="198" t="s">
        <v>336</v>
      </c>
      <c r="F25" s="397" t="s">
        <v>511</v>
      </c>
      <c r="G25" s="7">
        <v>41593</v>
      </c>
      <c r="H25" s="7">
        <v>41957</v>
      </c>
      <c r="I25" s="68">
        <v>495.00000000000006</v>
      </c>
      <c r="J25" s="67">
        <v>15000</v>
      </c>
      <c r="K25" s="82">
        <v>0.1</v>
      </c>
      <c r="L25" t="s">
        <v>645</v>
      </c>
      <c r="M25" s="188">
        <f>I25</f>
        <v>495.00000000000006</v>
      </c>
      <c r="N25" t="s">
        <v>511</v>
      </c>
    </row>
    <row r="26" spans="1:17" ht="15.75">
      <c r="A26" s="50" t="s">
        <v>214</v>
      </c>
      <c r="B26" s="5">
        <v>2011</v>
      </c>
      <c r="C26" s="167" t="s">
        <v>46</v>
      </c>
      <c r="D26" s="195" t="s">
        <v>396</v>
      </c>
      <c r="E26" s="241" t="s">
        <v>97</v>
      </c>
      <c r="F26" s="347" t="s">
        <v>434</v>
      </c>
      <c r="G26" s="318">
        <v>41507</v>
      </c>
      <c r="H26" s="7">
        <v>41871</v>
      </c>
      <c r="I26" s="63">
        <v>2520.0000000000005</v>
      </c>
      <c r="J26" s="63">
        <v>90000</v>
      </c>
      <c r="K26" s="82">
        <v>0.1</v>
      </c>
      <c r="L26" t="s">
        <v>646</v>
      </c>
      <c r="M26" s="188">
        <f>I26+I27</f>
        <v>3069.0000000000005</v>
      </c>
      <c r="N26" t="s">
        <v>434</v>
      </c>
      <c r="O26" t="s">
        <v>436</v>
      </c>
    </row>
    <row r="27" spans="1:17" ht="16.5" thickBot="1">
      <c r="A27" s="50" t="s">
        <v>209</v>
      </c>
      <c r="B27" s="95">
        <v>2011</v>
      </c>
      <c r="C27" s="168" t="s">
        <v>439</v>
      </c>
      <c r="D27" s="195" t="s">
        <v>437</v>
      </c>
      <c r="E27" s="241" t="s">
        <v>337</v>
      </c>
      <c r="F27" s="348" t="s">
        <v>436</v>
      </c>
      <c r="G27" s="318">
        <v>41494</v>
      </c>
      <c r="H27" s="7">
        <v>41858</v>
      </c>
      <c r="I27" s="69">
        <v>549</v>
      </c>
      <c r="J27" s="69">
        <v>17000</v>
      </c>
      <c r="K27" s="82">
        <v>0.1</v>
      </c>
    </row>
    <row r="28" spans="1:17" ht="15.75">
      <c r="A28" s="50" t="s">
        <v>277</v>
      </c>
      <c r="B28" s="10">
        <v>1996</v>
      </c>
      <c r="C28" s="167" t="s">
        <v>125</v>
      </c>
      <c r="D28" s="192" t="s">
        <v>570</v>
      </c>
      <c r="E28" s="241" t="s">
        <v>340</v>
      </c>
      <c r="F28" s="347" t="s">
        <v>569</v>
      </c>
      <c r="G28" s="318">
        <v>41693</v>
      </c>
      <c r="H28" s="7">
        <v>42057</v>
      </c>
      <c r="I28" s="75">
        <v>474</v>
      </c>
      <c r="J28" s="75">
        <v>16000</v>
      </c>
      <c r="K28" s="82">
        <v>0.1</v>
      </c>
      <c r="L28" t="s">
        <v>647</v>
      </c>
      <c r="M28" s="188">
        <f>I28+I29</f>
        <v>1020</v>
      </c>
      <c r="N28" t="s">
        <v>569</v>
      </c>
      <c r="O28" t="s">
        <v>571</v>
      </c>
    </row>
    <row r="29" spans="1:17" ht="16.5" thickBot="1">
      <c r="A29" s="50" t="s">
        <v>270</v>
      </c>
      <c r="B29" s="10">
        <v>1995</v>
      </c>
      <c r="C29" s="167" t="s">
        <v>126</v>
      </c>
      <c r="D29" s="192" t="s">
        <v>271</v>
      </c>
      <c r="E29" s="241" t="s">
        <v>340</v>
      </c>
      <c r="F29" s="348" t="s">
        <v>571</v>
      </c>
      <c r="G29" s="318">
        <v>41693</v>
      </c>
      <c r="H29" s="7">
        <v>42057</v>
      </c>
      <c r="I29" s="75">
        <v>546</v>
      </c>
      <c r="J29" s="75">
        <v>19000</v>
      </c>
      <c r="K29" s="82">
        <v>0.1</v>
      </c>
    </row>
    <row r="30" spans="1:17" ht="15.75">
      <c r="A30" s="50" t="s">
        <v>5</v>
      </c>
      <c r="B30" s="5">
        <v>1996</v>
      </c>
      <c r="C30" s="167" t="s">
        <v>8</v>
      </c>
      <c r="D30" s="258" t="s">
        <v>286</v>
      </c>
      <c r="E30" s="241" t="s">
        <v>340</v>
      </c>
      <c r="F30" s="347" t="s">
        <v>423</v>
      </c>
      <c r="G30" s="318">
        <v>41510</v>
      </c>
      <c r="H30" s="7">
        <v>41874</v>
      </c>
      <c r="I30" s="63">
        <v>1008.0000000000001</v>
      </c>
      <c r="J30" s="63">
        <v>34000</v>
      </c>
      <c r="K30" s="82">
        <v>0.1</v>
      </c>
      <c r="L30" t="s">
        <v>648</v>
      </c>
      <c r="M30" s="188">
        <f>I30+I31+I32+I33</f>
        <v>3039</v>
      </c>
      <c r="N30" t="s">
        <v>423</v>
      </c>
      <c r="O30" t="s">
        <v>425</v>
      </c>
      <c r="P30" t="s">
        <v>429</v>
      </c>
      <c r="Q30" t="s">
        <v>432</v>
      </c>
    </row>
    <row r="31" spans="1:17" ht="15.75">
      <c r="A31" s="50" t="s">
        <v>5</v>
      </c>
      <c r="B31" s="5">
        <v>1997</v>
      </c>
      <c r="C31" s="167" t="s">
        <v>9</v>
      </c>
      <c r="D31" s="258" t="s">
        <v>286</v>
      </c>
      <c r="E31" s="241" t="s">
        <v>340</v>
      </c>
      <c r="F31" s="398" t="s">
        <v>425</v>
      </c>
      <c r="G31" s="318">
        <v>41510</v>
      </c>
      <c r="H31" s="7">
        <v>41874</v>
      </c>
      <c r="I31" s="63">
        <v>1062</v>
      </c>
      <c r="J31" s="63">
        <v>36000</v>
      </c>
      <c r="K31" s="82">
        <v>0.1</v>
      </c>
    </row>
    <row r="32" spans="1:17" ht="15.75">
      <c r="A32" s="50" t="s">
        <v>13</v>
      </c>
      <c r="B32" s="5">
        <v>1992</v>
      </c>
      <c r="C32" s="167" t="s">
        <v>14</v>
      </c>
      <c r="D32" s="191" t="s">
        <v>424</v>
      </c>
      <c r="E32" s="241" t="s">
        <v>340</v>
      </c>
      <c r="F32" s="398" t="s">
        <v>429</v>
      </c>
      <c r="G32" s="318">
        <v>41510</v>
      </c>
      <c r="H32" s="7">
        <v>41874</v>
      </c>
      <c r="I32" s="63">
        <v>495.00000000000006</v>
      </c>
      <c r="J32" s="63">
        <v>15000</v>
      </c>
      <c r="K32" s="82">
        <v>0.1</v>
      </c>
    </row>
    <row r="33" spans="1:18" ht="16.5" thickBot="1">
      <c r="A33" s="50" t="s">
        <v>431</v>
      </c>
      <c r="B33" s="10">
        <v>1996</v>
      </c>
      <c r="C33" s="167" t="s">
        <v>22</v>
      </c>
      <c r="D33" s="192" t="s">
        <v>430</v>
      </c>
      <c r="E33" s="241" t="s">
        <v>340</v>
      </c>
      <c r="F33" s="348" t="s">
        <v>432</v>
      </c>
      <c r="G33" s="318">
        <v>41510</v>
      </c>
      <c r="H33" s="7">
        <v>41874</v>
      </c>
      <c r="I33" s="65">
        <v>474</v>
      </c>
      <c r="J33" s="65">
        <v>16000</v>
      </c>
      <c r="K33" s="82">
        <v>0.1</v>
      </c>
    </row>
    <row r="34" spans="1:18" ht="15.75">
      <c r="A34" s="50" t="s">
        <v>284</v>
      </c>
      <c r="B34" s="142">
        <v>2012</v>
      </c>
      <c r="C34" s="182" t="s">
        <v>296</v>
      </c>
      <c r="D34" s="192" t="s">
        <v>570</v>
      </c>
      <c r="E34" s="241" t="s">
        <v>287</v>
      </c>
      <c r="F34" s="347" t="s">
        <v>573</v>
      </c>
      <c r="G34" s="318">
        <v>41695</v>
      </c>
      <c r="H34" s="7">
        <v>42059</v>
      </c>
      <c r="I34" s="75">
        <v>2250</v>
      </c>
      <c r="J34" s="75">
        <v>90000</v>
      </c>
      <c r="K34" s="82">
        <v>0.1</v>
      </c>
      <c r="L34" t="s">
        <v>649</v>
      </c>
      <c r="M34" s="188">
        <f>I34+I35+I36+I37+I38</f>
        <v>11730</v>
      </c>
      <c r="N34" t="s">
        <v>573</v>
      </c>
      <c r="O34" t="s">
        <v>576</v>
      </c>
      <c r="P34" t="s">
        <v>577</v>
      </c>
      <c r="Q34" t="s">
        <v>579</v>
      </c>
      <c r="R34" t="s">
        <v>581</v>
      </c>
    </row>
    <row r="35" spans="1:18" ht="15.75">
      <c r="A35" s="50" t="s">
        <v>293</v>
      </c>
      <c r="B35" s="142">
        <v>2012</v>
      </c>
      <c r="C35" s="182" t="s">
        <v>294</v>
      </c>
      <c r="D35" s="193" t="s">
        <v>271</v>
      </c>
      <c r="E35" s="241" t="s">
        <v>287</v>
      </c>
      <c r="F35" s="398" t="s">
        <v>576</v>
      </c>
      <c r="G35" s="318">
        <v>41695</v>
      </c>
      <c r="H35" s="7">
        <v>42059</v>
      </c>
      <c r="I35" s="75">
        <v>930</v>
      </c>
      <c r="J35" s="75">
        <v>35000</v>
      </c>
      <c r="K35" s="82">
        <v>0.1</v>
      </c>
    </row>
    <row r="36" spans="1:18" ht="15.75">
      <c r="A36" s="50" t="s">
        <v>284</v>
      </c>
      <c r="B36" s="142">
        <v>2012</v>
      </c>
      <c r="C36" s="182" t="s">
        <v>291</v>
      </c>
      <c r="D36" s="192" t="s">
        <v>286</v>
      </c>
      <c r="E36" s="241" t="s">
        <v>287</v>
      </c>
      <c r="F36" s="398" t="s">
        <v>577</v>
      </c>
      <c r="G36" s="318">
        <v>41695</v>
      </c>
      <c r="H36" s="7">
        <v>42059</v>
      </c>
      <c r="I36" s="75">
        <v>2850</v>
      </c>
      <c r="J36" s="75">
        <v>115000</v>
      </c>
      <c r="K36" s="82">
        <v>0.1</v>
      </c>
    </row>
    <row r="37" spans="1:18" ht="15.75">
      <c r="A37" s="50" t="s">
        <v>284</v>
      </c>
      <c r="B37" s="142">
        <v>2012</v>
      </c>
      <c r="C37" s="182" t="s">
        <v>289</v>
      </c>
      <c r="D37" s="192" t="s">
        <v>286</v>
      </c>
      <c r="E37" s="241" t="s">
        <v>287</v>
      </c>
      <c r="F37" s="398" t="s">
        <v>579</v>
      </c>
      <c r="G37" s="318">
        <v>41695</v>
      </c>
      <c r="H37" s="7">
        <v>42059</v>
      </c>
      <c r="I37" s="75">
        <v>2850</v>
      </c>
      <c r="J37" s="75">
        <v>115000</v>
      </c>
      <c r="K37" s="82">
        <v>0.1</v>
      </c>
    </row>
    <row r="38" spans="1:18" ht="16.5" thickBot="1">
      <c r="A38" s="50" t="s">
        <v>284</v>
      </c>
      <c r="B38" s="142">
        <v>2012</v>
      </c>
      <c r="C38" s="182" t="s">
        <v>285</v>
      </c>
      <c r="D38" s="192" t="s">
        <v>286</v>
      </c>
      <c r="E38" s="241" t="s">
        <v>287</v>
      </c>
      <c r="F38" s="348" t="s">
        <v>581</v>
      </c>
      <c r="G38" s="318">
        <v>41695</v>
      </c>
      <c r="H38" s="7">
        <v>42059</v>
      </c>
      <c r="I38" s="75">
        <v>2850</v>
      </c>
      <c r="J38" s="75">
        <v>115000</v>
      </c>
      <c r="K38" s="82">
        <v>0.1</v>
      </c>
    </row>
    <row r="39" spans="1:18" ht="16.5" thickBot="1">
      <c r="A39" s="50" t="s">
        <v>481</v>
      </c>
      <c r="B39" s="10">
        <v>2008</v>
      </c>
      <c r="C39" s="167" t="s">
        <v>109</v>
      </c>
      <c r="D39" s="195" t="s">
        <v>437</v>
      </c>
      <c r="E39" s="241" t="s">
        <v>110</v>
      </c>
      <c r="F39" s="352" t="s">
        <v>505</v>
      </c>
      <c r="G39" s="318">
        <v>41607</v>
      </c>
      <c r="H39" s="7">
        <v>41971</v>
      </c>
      <c r="I39" s="68">
        <v>373.50000000000006</v>
      </c>
      <c r="J39" s="68">
        <v>10500</v>
      </c>
      <c r="K39" s="82">
        <v>0.1</v>
      </c>
      <c r="L39" t="s">
        <v>650</v>
      </c>
      <c r="M39" s="188">
        <f>I39</f>
        <v>373.50000000000006</v>
      </c>
      <c r="N39" t="s">
        <v>505</v>
      </c>
    </row>
    <row r="40" spans="1:18" ht="16.5" thickBot="1">
      <c r="A40" s="141" t="s">
        <v>638</v>
      </c>
      <c r="B40" s="142">
        <v>2007</v>
      </c>
      <c r="C40" s="142" t="s">
        <v>639</v>
      </c>
      <c r="D40" s="143" t="s">
        <v>640</v>
      </c>
      <c r="E40" s="202" t="s">
        <v>287</v>
      </c>
      <c r="F40" s="352" t="s">
        <v>641</v>
      </c>
      <c r="G40" s="145">
        <v>41761</v>
      </c>
      <c r="H40" s="145">
        <v>42125</v>
      </c>
      <c r="I40" s="257">
        <v>414.00000000000006</v>
      </c>
      <c r="J40" s="257">
        <v>12000</v>
      </c>
      <c r="K40" s="82">
        <v>0.1</v>
      </c>
      <c r="L40" t="s">
        <v>651</v>
      </c>
      <c r="M40" s="188">
        <f>I40</f>
        <v>414.00000000000006</v>
      </c>
      <c r="N40" t="s">
        <v>641</v>
      </c>
    </row>
  </sheetData>
  <mergeCells count="10">
    <mergeCell ref="G1:H2"/>
    <mergeCell ref="I1:I2"/>
    <mergeCell ref="J1:J2"/>
    <mergeCell ref="K1:K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opLeftCell="F28" workbookViewId="0">
      <selection activeCell="O62" sqref="O62"/>
    </sheetView>
  </sheetViews>
  <sheetFormatPr defaultRowHeight="15"/>
  <cols>
    <col min="1" max="1" width="22.85546875" customWidth="1"/>
    <col min="2" max="2" width="18.85546875" style="384" customWidth="1"/>
    <col min="3" max="3" width="12.28515625" customWidth="1"/>
    <col min="4" max="4" width="27.28515625" customWidth="1"/>
    <col min="5" max="5" width="21.7109375" customWidth="1"/>
    <col min="6" max="6" width="14.5703125" customWidth="1"/>
    <col min="7" max="7" width="9.7109375" customWidth="1"/>
    <col min="8" max="8" width="10.7109375" customWidth="1"/>
    <col min="9" max="9" width="16.5703125" customWidth="1"/>
    <col min="10" max="10" width="15.85546875" customWidth="1"/>
    <col min="11" max="11" width="10.140625" style="188" bestFit="1" customWidth="1"/>
    <col min="15" max="15" width="63.7109375" bestFit="1" customWidth="1"/>
    <col min="17" max="17" width="11.5703125" bestFit="1" customWidth="1"/>
  </cols>
  <sheetData>
    <row r="1" spans="1:21" ht="15" customHeight="1">
      <c r="A1" s="533" t="s">
        <v>0</v>
      </c>
      <c r="B1" s="535" t="s">
        <v>80</v>
      </c>
      <c r="C1" s="531" t="s">
        <v>1</v>
      </c>
      <c r="D1" s="531" t="s">
        <v>82</v>
      </c>
      <c r="E1" s="535" t="s">
        <v>83</v>
      </c>
      <c r="F1" s="535" t="s">
        <v>72</v>
      </c>
      <c r="G1" s="535" t="s">
        <v>2</v>
      </c>
      <c r="H1" s="535"/>
      <c r="I1" s="537" t="s">
        <v>249</v>
      </c>
      <c r="J1" s="537" t="s">
        <v>248</v>
      </c>
    </row>
    <row r="2" spans="1:21" ht="15.75" customHeight="1" thickBot="1">
      <c r="A2" s="534"/>
      <c r="B2" s="536"/>
      <c r="C2" s="532"/>
      <c r="D2" s="532"/>
      <c r="E2" s="536"/>
      <c r="F2" s="536"/>
      <c r="G2" s="536"/>
      <c r="H2" s="536"/>
      <c r="I2" s="538"/>
      <c r="J2" s="538"/>
    </row>
    <row r="3" spans="1:21">
      <c r="A3" s="382"/>
      <c r="B3" s="383"/>
      <c r="C3" s="382"/>
      <c r="D3" s="382"/>
      <c r="E3" s="382"/>
      <c r="F3" s="382"/>
      <c r="G3" s="382"/>
      <c r="H3" s="382"/>
      <c r="I3" s="382"/>
      <c r="J3" s="382"/>
    </row>
    <row r="4" spans="1:21">
      <c r="A4" t="s">
        <v>517</v>
      </c>
      <c r="B4" s="384">
        <v>1987</v>
      </c>
      <c r="C4" t="s">
        <v>55</v>
      </c>
      <c r="D4" t="s">
        <v>523</v>
      </c>
      <c r="E4" t="s">
        <v>340</v>
      </c>
      <c r="F4" s="373" t="s">
        <v>516</v>
      </c>
      <c r="G4" s="333">
        <v>41640</v>
      </c>
      <c r="H4" s="333">
        <v>42004</v>
      </c>
      <c r="I4" s="188">
        <v>603.00000000000011</v>
      </c>
      <c r="J4" s="188">
        <v>19000</v>
      </c>
      <c r="K4" s="225">
        <v>637.88</v>
      </c>
      <c r="L4" s="188">
        <f>SUM(I4:I9)</f>
        <v>2551.5000000000005</v>
      </c>
      <c r="M4">
        <f>L4/4</f>
        <v>637.87500000000011</v>
      </c>
      <c r="N4">
        <f>ROUND(M4,2)</f>
        <v>637.88</v>
      </c>
      <c r="O4" t="str">
        <f>CONCATENATE(P4,Q4,R4,S4,T4,U4)</f>
        <v>MI75356/13MI75357/13MI75359/13MI75361/13MI75363/13MI75364/13</v>
      </c>
      <c r="P4" t="s">
        <v>516</v>
      </c>
      <c r="Q4" t="s">
        <v>518</v>
      </c>
      <c r="R4" t="s">
        <v>521</v>
      </c>
      <c r="S4" t="s">
        <v>525</v>
      </c>
      <c r="T4" t="s">
        <v>526</v>
      </c>
      <c r="U4" t="s">
        <v>528</v>
      </c>
    </row>
    <row r="5" spans="1:21">
      <c r="A5" t="s">
        <v>267</v>
      </c>
      <c r="B5" s="384">
        <v>1989</v>
      </c>
      <c r="C5" t="s">
        <v>67</v>
      </c>
      <c r="D5" t="s">
        <v>302</v>
      </c>
      <c r="E5" t="s">
        <v>340</v>
      </c>
      <c r="F5" s="373" t="s">
        <v>518</v>
      </c>
      <c r="G5" s="333">
        <v>41640</v>
      </c>
      <c r="H5" s="333">
        <v>42004</v>
      </c>
      <c r="I5" s="188">
        <v>387.00000000000006</v>
      </c>
      <c r="J5" s="188">
        <v>11000</v>
      </c>
    </row>
    <row r="6" spans="1:21">
      <c r="A6" t="s">
        <v>522</v>
      </c>
      <c r="B6" s="384">
        <v>1986</v>
      </c>
      <c r="C6" t="s">
        <v>58</v>
      </c>
      <c r="D6" t="s">
        <v>222</v>
      </c>
      <c r="E6" t="s">
        <v>340</v>
      </c>
      <c r="F6" s="373" t="s">
        <v>521</v>
      </c>
      <c r="G6" s="333">
        <v>41640</v>
      </c>
      <c r="H6" s="333">
        <v>42004</v>
      </c>
      <c r="I6" s="188">
        <v>360.00000000000006</v>
      </c>
      <c r="J6" s="188">
        <v>10000</v>
      </c>
    </row>
    <row r="7" spans="1:21">
      <c r="A7" t="s">
        <v>262</v>
      </c>
      <c r="B7" s="384">
        <v>1989</v>
      </c>
      <c r="C7" t="s">
        <v>59</v>
      </c>
      <c r="D7" t="s">
        <v>523</v>
      </c>
      <c r="E7" t="s">
        <v>340</v>
      </c>
      <c r="F7" s="373" t="s">
        <v>525</v>
      </c>
      <c r="G7" s="333">
        <v>41640</v>
      </c>
      <c r="H7" s="333">
        <v>42004</v>
      </c>
      <c r="I7" s="188">
        <v>414.00000000000006</v>
      </c>
      <c r="J7" s="188">
        <v>12000</v>
      </c>
    </row>
    <row r="8" spans="1:21">
      <c r="A8" t="s">
        <v>266</v>
      </c>
      <c r="B8" s="384">
        <v>2007</v>
      </c>
      <c r="C8" t="s">
        <v>81</v>
      </c>
      <c r="D8" t="s">
        <v>461</v>
      </c>
      <c r="E8" t="s">
        <v>341</v>
      </c>
      <c r="F8" s="373" t="s">
        <v>526</v>
      </c>
      <c r="G8" s="333">
        <v>41640</v>
      </c>
      <c r="H8" s="333">
        <v>42004</v>
      </c>
      <c r="I8" s="188">
        <v>630.00000000000011</v>
      </c>
      <c r="J8" s="188">
        <v>20000</v>
      </c>
    </row>
    <row r="9" spans="1:21">
      <c r="A9" t="s">
        <v>268</v>
      </c>
      <c r="B9" s="384">
        <v>2003</v>
      </c>
      <c r="C9" t="s">
        <v>62</v>
      </c>
      <c r="D9" t="s">
        <v>437</v>
      </c>
      <c r="E9" t="s">
        <v>342</v>
      </c>
      <c r="F9" s="373" t="s">
        <v>528</v>
      </c>
      <c r="G9" s="333">
        <v>41640</v>
      </c>
      <c r="H9" s="333">
        <v>42004</v>
      </c>
      <c r="I9" s="188">
        <v>157.5</v>
      </c>
      <c r="J9" s="188">
        <v>2500</v>
      </c>
      <c r="L9" t="s">
        <v>391</v>
      </c>
    </row>
    <row r="10" spans="1:21">
      <c r="A10" s="188"/>
      <c r="B10" s="188"/>
      <c r="C10" s="188"/>
      <c r="D10" s="188"/>
      <c r="E10" s="188"/>
      <c r="F10" s="188"/>
      <c r="G10" s="188"/>
      <c r="H10" s="188"/>
      <c r="I10" s="188"/>
      <c r="J10" s="188"/>
    </row>
    <row r="11" spans="1:21">
      <c r="A11" t="s">
        <v>176</v>
      </c>
      <c r="B11" s="384">
        <v>2010</v>
      </c>
      <c r="C11" t="s">
        <v>175</v>
      </c>
      <c r="D11" t="s">
        <v>177</v>
      </c>
      <c r="E11" t="s">
        <v>343</v>
      </c>
      <c r="F11" s="381" t="s">
        <v>366</v>
      </c>
      <c r="G11" s="333">
        <v>41460</v>
      </c>
      <c r="H11" s="333">
        <v>41459</v>
      </c>
      <c r="I11" s="188">
        <v>630.00000000000011</v>
      </c>
      <c r="J11" s="188">
        <v>20000</v>
      </c>
      <c r="K11" s="225">
        <v>157.5</v>
      </c>
      <c r="L11" s="188">
        <f>I11</f>
        <v>630.00000000000011</v>
      </c>
      <c r="M11" s="188">
        <f>L11/4</f>
        <v>157.50000000000003</v>
      </c>
      <c r="N11" s="188">
        <f>ROUND(M11,2)</f>
        <v>157.5</v>
      </c>
      <c r="O11" t="s">
        <v>366</v>
      </c>
    </row>
    <row r="12" spans="1:21">
      <c r="G12" s="333"/>
      <c r="H12" s="333"/>
      <c r="I12" s="188"/>
      <c r="J12" s="188"/>
    </row>
    <row r="13" spans="1:21">
      <c r="A13" t="s">
        <v>196</v>
      </c>
      <c r="B13" s="384">
        <v>2012</v>
      </c>
      <c r="C13" t="s">
        <v>201</v>
      </c>
      <c r="D13" t="s">
        <v>198</v>
      </c>
      <c r="E13" t="s">
        <v>336</v>
      </c>
      <c r="F13" s="373" t="s">
        <v>368</v>
      </c>
      <c r="G13" s="333">
        <v>41461</v>
      </c>
      <c r="H13" s="333">
        <v>41825</v>
      </c>
      <c r="I13" s="188">
        <v>495.00000000000006</v>
      </c>
      <c r="J13" s="188">
        <v>15000</v>
      </c>
      <c r="K13" s="225">
        <v>250.89</v>
      </c>
      <c r="L13" s="188">
        <f>I13+I14</f>
        <v>1003.5000000000001</v>
      </c>
      <c r="M13" s="188">
        <f>L13/4</f>
        <v>250.87500000000003</v>
      </c>
      <c r="N13" s="188">
        <f>ROUND(M13,2)</f>
        <v>250.88</v>
      </c>
      <c r="O13" t="str">
        <f>CONCATENATE(P13,Q13,R13,S13,T13,U13)</f>
        <v>MI 67695/13MI 67696/13</v>
      </c>
      <c r="P13" t="s">
        <v>368</v>
      </c>
      <c r="Q13" t="s">
        <v>369</v>
      </c>
    </row>
    <row r="14" spans="1:21">
      <c r="A14" t="s">
        <v>196</v>
      </c>
      <c r="B14" s="384">
        <v>2012</v>
      </c>
      <c r="C14" t="s">
        <v>197</v>
      </c>
      <c r="D14" t="s">
        <v>198</v>
      </c>
      <c r="E14" t="s">
        <v>336</v>
      </c>
      <c r="F14" s="373" t="s">
        <v>369</v>
      </c>
      <c r="G14" s="333">
        <v>41461</v>
      </c>
      <c r="H14" s="333">
        <v>41825</v>
      </c>
      <c r="I14" s="188">
        <v>508.50000000000006</v>
      </c>
      <c r="J14" s="188">
        <v>15500</v>
      </c>
    </row>
    <row r="15" spans="1:21">
      <c r="I15" s="188"/>
      <c r="J15" s="188"/>
    </row>
    <row r="16" spans="1:21">
      <c r="A16" t="s">
        <v>394</v>
      </c>
      <c r="B16" s="384">
        <v>2010</v>
      </c>
      <c r="C16" t="s">
        <v>395</v>
      </c>
      <c r="D16" t="s">
        <v>396</v>
      </c>
      <c r="E16" t="s">
        <v>397</v>
      </c>
      <c r="F16" s="381" t="s">
        <v>398</v>
      </c>
      <c r="G16" s="333">
        <v>41466</v>
      </c>
      <c r="H16" s="333">
        <v>41830</v>
      </c>
      <c r="I16" s="188">
        <v>738.00000000000011</v>
      </c>
      <c r="J16" s="188">
        <v>24000</v>
      </c>
      <c r="K16" s="225">
        <v>184.5</v>
      </c>
      <c r="L16" s="188">
        <f>I16+I17</f>
        <v>738.00000000000011</v>
      </c>
      <c r="M16" s="188">
        <f>L16/4</f>
        <v>184.50000000000003</v>
      </c>
      <c r="N16" s="188">
        <f>ROUND(M16,2)</f>
        <v>184.5</v>
      </c>
      <c r="O16" t="s">
        <v>398</v>
      </c>
    </row>
    <row r="17" spans="1:19">
      <c r="G17" s="333"/>
      <c r="H17" s="333"/>
      <c r="I17" s="188"/>
      <c r="J17" s="188"/>
    </row>
    <row r="18" spans="1:19">
      <c r="A18" t="s">
        <v>179</v>
      </c>
      <c r="B18" s="384">
        <v>2012</v>
      </c>
      <c r="C18" t="s">
        <v>181</v>
      </c>
      <c r="D18" t="s">
        <v>180</v>
      </c>
      <c r="E18" t="s">
        <v>339</v>
      </c>
      <c r="F18" s="373" t="s">
        <v>371</v>
      </c>
      <c r="G18" s="333">
        <v>41468</v>
      </c>
      <c r="H18" s="333">
        <v>41832</v>
      </c>
      <c r="I18" s="188">
        <v>549</v>
      </c>
      <c r="J18" s="188">
        <v>17000</v>
      </c>
      <c r="K18" s="225">
        <v>549</v>
      </c>
      <c r="L18" s="188">
        <f>I18+I19+I20+I21</f>
        <v>2196</v>
      </c>
      <c r="M18" s="188">
        <f>L18/4</f>
        <v>549</v>
      </c>
      <c r="N18" s="188">
        <f>ROUND(M18,2)</f>
        <v>549</v>
      </c>
      <c r="O18" t="str">
        <f>CONCATENATE(P18,Q18,R18,S18,T18,U18)</f>
        <v>MI 67689/13MI 67690/13MI 67691/13MI 67692/13</v>
      </c>
      <c r="P18" t="s">
        <v>371</v>
      </c>
      <c r="Q18" t="s">
        <v>372</v>
      </c>
      <c r="R18" t="s">
        <v>373</v>
      </c>
      <c r="S18" t="s">
        <v>374</v>
      </c>
    </row>
    <row r="19" spans="1:19">
      <c r="A19" t="s">
        <v>179</v>
      </c>
      <c r="B19" s="384">
        <v>2012</v>
      </c>
      <c r="C19" t="s">
        <v>184</v>
      </c>
      <c r="D19" t="s">
        <v>180</v>
      </c>
      <c r="E19" t="s">
        <v>339</v>
      </c>
      <c r="F19" s="373" t="s">
        <v>372</v>
      </c>
      <c r="G19" s="333">
        <v>41468</v>
      </c>
      <c r="H19" s="333">
        <v>41832</v>
      </c>
      <c r="I19" s="188">
        <v>549</v>
      </c>
      <c r="J19" s="188">
        <v>17000</v>
      </c>
    </row>
    <row r="20" spans="1:19">
      <c r="A20" t="s">
        <v>179</v>
      </c>
      <c r="B20" s="384">
        <v>2012</v>
      </c>
      <c r="C20" t="s">
        <v>186</v>
      </c>
      <c r="D20" t="s">
        <v>180</v>
      </c>
      <c r="E20" t="s">
        <v>339</v>
      </c>
      <c r="F20" s="373" t="s">
        <v>373</v>
      </c>
      <c r="G20" s="333">
        <v>41468</v>
      </c>
      <c r="H20" s="333">
        <v>41832</v>
      </c>
      <c r="I20" s="188">
        <v>549</v>
      </c>
      <c r="J20" s="188">
        <v>17000</v>
      </c>
    </row>
    <row r="21" spans="1:19">
      <c r="A21" t="s">
        <v>179</v>
      </c>
      <c r="B21" s="384">
        <v>2012</v>
      </c>
      <c r="C21" t="s">
        <v>188</v>
      </c>
      <c r="D21" t="s">
        <v>180</v>
      </c>
      <c r="E21" t="s">
        <v>339</v>
      </c>
      <c r="F21" s="373" t="s">
        <v>374</v>
      </c>
      <c r="G21" s="333">
        <v>41468</v>
      </c>
      <c r="H21" s="333">
        <v>41832</v>
      </c>
      <c r="I21" s="188">
        <v>549</v>
      </c>
      <c r="J21" s="188">
        <v>17000</v>
      </c>
    </row>
    <row r="22" spans="1:19">
      <c r="G22" s="333"/>
      <c r="H22" s="333"/>
      <c r="I22" s="188"/>
      <c r="J22" s="188"/>
    </row>
    <row r="23" spans="1:19">
      <c r="A23" t="s">
        <v>202</v>
      </c>
      <c r="B23" s="384">
        <v>1999</v>
      </c>
      <c r="C23" t="s">
        <v>203</v>
      </c>
      <c r="D23" t="s">
        <v>180</v>
      </c>
      <c r="E23" t="s">
        <v>287</v>
      </c>
      <c r="F23" s="381" t="s">
        <v>375</v>
      </c>
      <c r="G23" s="333">
        <v>41471</v>
      </c>
      <c r="H23" s="333">
        <v>41835</v>
      </c>
      <c r="I23" s="188">
        <v>166.8</v>
      </c>
      <c r="J23" s="188">
        <v>3200</v>
      </c>
      <c r="K23" s="225">
        <v>41.7</v>
      </c>
      <c r="L23" s="188">
        <f>I23</f>
        <v>166.8</v>
      </c>
      <c r="M23" s="188">
        <f>L23/4</f>
        <v>41.7</v>
      </c>
      <c r="N23" s="188">
        <f>ROUND(M23,2)</f>
        <v>41.7</v>
      </c>
      <c r="O23" t="s">
        <v>375</v>
      </c>
    </row>
    <row r="24" spans="1:19">
      <c r="G24" s="333"/>
      <c r="H24" s="333"/>
      <c r="I24" s="188"/>
      <c r="J24" s="188"/>
    </row>
    <row r="25" spans="1:19">
      <c r="A25" t="s">
        <v>196</v>
      </c>
      <c r="B25" s="384">
        <v>2012</v>
      </c>
      <c r="C25" t="s">
        <v>205</v>
      </c>
      <c r="D25" t="s">
        <v>193</v>
      </c>
      <c r="E25" t="s">
        <v>336</v>
      </c>
      <c r="F25" s="373" t="s">
        <v>378</v>
      </c>
      <c r="G25" s="333">
        <v>41474</v>
      </c>
      <c r="H25" s="333">
        <v>41838</v>
      </c>
      <c r="I25" s="188">
        <v>481.50000000000006</v>
      </c>
      <c r="J25" s="188">
        <v>14500</v>
      </c>
      <c r="K25" s="225">
        <v>361.08</v>
      </c>
      <c r="L25" s="188">
        <f>I25+I26+I27</f>
        <v>1444.5000000000002</v>
      </c>
      <c r="M25" s="188">
        <f>L25/4</f>
        <v>361.12500000000006</v>
      </c>
      <c r="N25" s="188">
        <f>ROUND(M25,2)</f>
        <v>361.13</v>
      </c>
      <c r="O25" t="str">
        <f>CONCATENATE(P25,Q25,R25,S25,T25,U25)</f>
        <v>MI 67698/13MI 67699/13MI 67703/13</v>
      </c>
      <c r="P25" t="s">
        <v>378</v>
      </c>
      <c r="Q25" t="s">
        <v>379</v>
      </c>
      <c r="R25" t="s">
        <v>380</v>
      </c>
    </row>
    <row r="26" spans="1:19">
      <c r="A26" t="s">
        <v>196</v>
      </c>
      <c r="B26" s="384">
        <v>2012</v>
      </c>
      <c r="C26" t="s">
        <v>242</v>
      </c>
      <c r="D26" t="s">
        <v>193</v>
      </c>
      <c r="E26" t="s">
        <v>336</v>
      </c>
      <c r="F26" s="373" t="s">
        <v>379</v>
      </c>
      <c r="G26" s="333">
        <v>41474</v>
      </c>
      <c r="H26" s="333">
        <v>41838</v>
      </c>
      <c r="I26" s="188">
        <v>481.50000000000006</v>
      </c>
      <c r="J26" s="188">
        <v>14500</v>
      </c>
    </row>
    <row r="27" spans="1:19">
      <c r="A27" t="s">
        <v>196</v>
      </c>
      <c r="B27" s="384">
        <v>2012</v>
      </c>
      <c r="C27" t="s">
        <v>241</v>
      </c>
      <c r="D27" t="s">
        <v>193</v>
      </c>
      <c r="E27" t="s">
        <v>344</v>
      </c>
      <c r="F27" s="373" t="s">
        <v>380</v>
      </c>
      <c r="G27" s="333">
        <v>41474</v>
      </c>
      <c r="H27" s="333">
        <v>41838</v>
      </c>
      <c r="I27" s="188">
        <v>481.50000000000006</v>
      </c>
      <c r="J27" s="188">
        <v>14500</v>
      </c>
    </row>
    <row r="28" spans="1:19">
      <c r="J28" s="188"/>
    </row>
    <row r="29" spans="1:19">
      <c r="A29" t="s">
        <v>191</v>
      </c>
      <c r="B29" s="384">
        <v>2010</v>
      </c>
      <c r="C29" t="s">
        <v>346</v>
      </c>
      <c r="D29" t="s">
        <v>193</v>
      </c>
      <c r="E29" t="s">
        <v>89</v>
      </c>
      <c r="F29" t="s">
        <v>410</v>
      </c>
      <c r="G29" s="333">
        <v>41475</v>
      </c>
      <c r="H29" s="333">
        <v>41839</v>
      </c>
      <c r="I29" s="188">
        <v>2304.0000000000005</v>
      </c>
      <c r="J29" s="188">
        <v>82000</v>
      </c>
      <c r="K29" s="225">
        <v>576</v>
      </c>
      <c r="L29" s="188">
        <f>I29</f>
        <v>2304.0000000000005</v>
      </c>
      <c r="M29" s="188">
        <f>L29/4</f>
        <v>576.00000000000011</v>
      </c>
      <c r="N29" s="188">
        <f>ROUND(M29,2)</f>
        <v>576</v>
      </c>
      <c r="O29" t="s">
        <v>410</v>
      </c>
    </row>
    <row r="30" spans="1:19">
      <c r="G30" s="333"/>
      <c r="H30" s="333"/>
      <c r="I30" s="188"/>
      <c r="J30" s="188"/>
    </row>
    <row r="31" spans="1:19">
      <c r="A31" t="s">
        <v>413</v>
      </c>
      <c r="B31" s="384">
        <v>2012</v>
      </c>
      <c r="C31" t="s">
        <v>414</v>
      </c>
      <c r="D31" t="s">
        <v>415</v>
      </c>
      <c r="E31" t="s">
        <v>416</v>
      </c>
      <c r="F31" t="s">
        <v>417</v>
      </c>
      <c r="G31" s="333">
        <v>41479</v>
      </c>
      <c r="H31" s="333">
        <v>41843</v>
      </c>
      <c r="I31" s="188">
        <v>589.5</v>
      </c>
      <c r="J31" s="188">
        <v>18500</v>
      </c>
      <c r="K31" s="225">
        <v>147.36000000000001</v>
      </c>
      <c r="L31" s="188">
        <f>I31</f>
        <v>589.5</v>
      </c>
      <c r="M31" s="188">
        <f>L31/4</f>
        <v>147.375</v>
      </c>
      <c r="N31" s="188">
        <f>ROUND(M31,2)</f>
        <v>147.38</v>
      </c>
      <c r="O31" t="s">
        <v>417</v>
      </c>
    </row>
    <row r="32" spans="1:19">
      <c r="G32" s="333"/>
      <c r="H32" s="333"/>
      <c r="I32" s="188"/>
      <c r="J32" s="188"/>
      <c r="L32" s="188"/>
      <c r="M32" s="188"/>
      <c r="N32" s="188"/>
    </row>
    <row r="33" spans="1:17">
      <c r="A33" t="s">
        <v>11</v>
      </c>
      <c r="B33" s="384">
        <v>1995</v>
      </c>
      <c r="C33" t="s">
        <v>12</v>
      </c>
      <c r="D33" t="s">
        <v>84</v>
      </c>
      <c r="E33" t="s">
        <v>340</v>
      </c>
      <c r="F33" t="s">
        <v>617</v>
      </c>
      <c r="G33" s="333">
        <v>41664</v>
      </c>
      <c r="H33" s="333">
        <v>42028</v>
      </c>
      <c r="I33" s="188">
        <f>J33*2.7%+90</f>
        <v>873.00000000000011</v>
      </c>
      <c r="J33" s="188">
        <v>29000</v>
      </c>
      <c r="K33" s="225">
        <v>262.35000000000002</v>
      </c>
      <c r="L33" s="188">
        <f>I33+I34</f>
        <v>1049.4000000000001</v>
      </c>
      <c r="M33" s="188">
        <f>L33/4</f>
        <v>262.35000000000002</v>
      </c>
      <c r="N33" s="188">
        <f>ROUND(M33,2)</f>
        <v>262.35000000000002</v>
      </c>
      <c r="O33" t="str">
        <f>CONCATENATE(P33,Q33,R33,S33,T33,U33)</f>
        <v>MI76742/14MI76743/14</v>
      </c>
      <c r="P33" t="s">
        <v>617</v>
      </c>
      <c r="Q33" t="s">
        <v>619</v>
      </c>
    </row>
    <row r="34" spans="1:17">
      <c r="A34" t="s">
        <v>620</v>
      </c>
      <c r="B34" s="384">
        <v>1998</v>
      </c>
      <c r="C34" t="s">
        <v>105</v>
      </c>
      <c r="D34" t="s">
        <v>621</v>
      </c>
      <c r="E34" t="s">
        <v>340</v>
      </c>
      <c r="F34" t="s">
        <v>619</v>
      </c>
      <c r="G34" s="333">
        <v>41664</v>
      </c>
      <c r="H34" s="333">
        <v>42028</v>
      </c>
      <c r="I34" s="188">
        <f t="shared" ref="I34" si="0">J34*2.7%+90</f>
        <v>176.4</v>
      </c>
      <c r="J34" s="188">
        <v>3200</v>
      </c>
      <c r="K34" s="225"/>
      <c r="L34" s="188"/>
      <c r="M34" s="188"/>
      <c r="N34" s="188"/>
    </row>
    <row r="36" spans="1:17">
      <c r="A36" t="s">
        <v>624</v>
      </c>
      <c r="B36" s="384">
        <v>2012</v>
      </c>
      <c r="C36" t="s">
        <v>129</v>
      </c>
      <c r="D36" t="s">
        <v>523</v>
      </c>
      <c r="E36" t="s">
        <v>340</v>
      </c>
      <c r="F36" t="s">
        <v>622</v>
      </c>
      <c r="G36" s="333">
        <v>41725</v>
      </c>
      <c r="H36" s="333">
        <v>42089</v>
      </c>
      <c r="I36" s="188">
        <f>J36*2.7%+90</f>
        <v>3060.0000000000005</v>
      </c>
      <c r="J36" s="188">
        <v>110000</v>
      </c>
      <c r="K36" s="225">
        <v>1395</v>
      </c>
      <c r="L36" s="188">
        <f>I36+I37</f>
        <v>5580.0000000000009</v>
      </c>
      <c r="M36" s="188">
        <f>L36/4</f>
        <v>1395.0000000000002</v>
      </c>
      <c r="N36" s="188">
        <f>ROUND(M36,2)</f>
        <v>1395</v>
      </c>
      <c r="O36" t="str">
        <f>CONCATENATE(P36,Q36,R36,S36,T36,U36)</f>
        <v>MI81690/14MI81688/14</v>
      </c>
      <c r="P36" t="s">
        <v>622</v>
      </c>
      <c r="Q36" t="s">
        <v>623</v>
      </c>
    </row>
    <row r="37" spans="1:17">
      <c r="A37" t="s">
        <v>5</v>
      </c>
      <c r="B37" s="384">
        <v>2012</v>
      </c>
      <c r="C37" t="s">
        <v>130</v>
      </c>
      <c r="D37" t="s">
        <v>84</v>
      </c>
      <c r="E37" t="s">
        <v>340</v>
      </c>
      <c r="F37" t="s">
        <v>623</v>
      </c>
      <c r="G37" s="333">
        <v>41725</v>
      </c>
      <c r="H37" s="333">
        <v>42089</v>
      </c>
      <c r="I37" s="188">
        <f>J37*2.7%+90</f>
        <v>2520.0000000000005</v>
      </c>
      <c r="J37" s="188">
        <v>90000</v>
      </c>
      <c r="K37" s="225"/>
      <c r="L37" s="188"/>
      <c r="M37" s="188"/>
      <c r="N37" s="188"/>
    </row>
    <row r="38" spans="1:17">
      <c r="A38" s="382"/>
      <c r="B38" s="383"/>
      <c r="C38" s="382"/>
      <c r="D38" s="382"/>
      <c r="E38" s="382"/>
      <c r="F38" s="382"/>
      <c r="G38" s="382"/>
      <c r="H38" s="382"/>
      <c r="I38" s="382"/>
      <c r="J38" s="382"/>
    </row>
    <row r="39" spans="1:17">
      <c r="A39" t="s">
        <v>255</v>
      </c>
      <c r="B39" s="384">
        <v>2000</v>
      </c>
      <c r="C39" t="s">
        <v>256</v>
      </c>
      <c r="D39" t="s">
        <v>257</v>
      </c>
      <c r="E39" t="s">
        <v>287</v>
      </c>
      <c r="F39" t="s">
        <v>298</v>
      </c>
      <c r="G39" s="333">
        <v>41374</v>
      </c>
      <c r="H39" s="333">
        <v>41738</v>
      </c>
      <c r="I39" s="188">
        <v>179.1</v>
      </c>
      <c r="J39" s="188">
        <v>3300</v>
      </c>
      <c r="L39" s="385" t="s">
        <v>616</v>
      </c>
    </row>
    <row r="40" spans="1:17">
      <c r="A40" t="s">
        <v>300</v>
      </c>
      <c r="B40" s="384">
        <v>2003</v>
      </c>
      <c r="C40" t="s">
        <v>301</v>
      </c>
      <c r="D40" t="s">
        <v>302</v>
      </c>
      <c r="E40" t="s">
        <v>287</v>
      </c>
      <c r="F40" t="s">
        <v>299</v>
      </c>
      <c r="G40" s="333">
        <v>41383</v>
      </c>
      <c r="H40" s="333">
        <v>41747</v>
      </c>
      <c r="I40" s="188">
        <v>878.4</v>
      </c>
      <c r="J40" s="188">
        <v>29200</v>
      </c>
      <c r="L40" s="385" t="s">
        <v>616</v>
      </c>
    </row>
    <row r="41" spans="1:17">
      <c r="A41" t="s">
        <v>303</v>
      </c>
      <c r="B41" s="384">
        <v>1994</v>
      </c>
      <c r="C41" t="s">
        <v>304</v>
      </c>
      <c r="D41" t="s">
        <v>271</v>
      </c>
      <c r="E41" t="s">
        <v>287</v>
      </c>
      <c r="F41" t="s">
        <v>305</v>
      </c>
      <c r="G41" s="333">
        <v>41383</v>
      </c>
      <c r="H41" s="333">
        <v>41747</v>
      </c>
      <c r="I41" s="188">
        <v>735.3</v>
      </c>
      <c r="J41" s="188">
        <v>23900</v>
      </c>
      <c r="L41" s="385" t="s">
        <v>616</v>
      </c>
    </row>
    <row r="42" spans="1:17">
      <c r="A42" t="s">
        <v>179</v>
      </c>
      <c r="B42" s="384">
        <v>2013</v>
      </c>
      <c r="C42" t="s">
        <v>306</v>
      </c>
      <c r="D42" t="s">
        <v>307</v>
      </c>
      <c r="E42" t="s">
        <v>338</v>
      </c>
      <c r="F42" t="s">
        <v>308</v>
      </c>
      <c r="G42" s="333">
        <v>41383</v>
      </c>
      <c r="H42" s="333">
        <v>41747</v>
      </c>
      <c r="I42" s="188">
        <v>610</v>
      </c>
      <c r="J42" s="188">
        <v>19258</v>
      </c>
      <c r="L42" s="385" t="s">
        <v>616</v>
      </c>
    </row>
    <row r="43" spans="1:17">
      <c r="A43" s="382"/>
      <c r="B43" s="383"/>
      <c r="C43" s="382"/>
      <c r="D43" s="382"/>
      <c r="E43" s="382"/>
      <c r="F43" s="382"/>
      <c r="G43" s="382"/>
      <c r="H43" s="382"/>
      <c r="I43" s="382"/>
      <c r="J43" s="382"/>
    </row>
    <row r="47" spans="1:17" s="387" customFormat="1">
      <c r="B47" s="388"/>
      <c r="K47" s="389"/>
    </row>
    <row r="51" spans="4:17" ht="16.5" thickBot="1">
      <c r="D51" s="50" t="s">
        <v>255</v>
      </c>
      <c r="E51" s="95">
        <v>2000</v>
      </c>
      <c r="F51" s="168" t="s">
        <v>256</v>
      </c>
      <c r="G51" s="196" t="s">
        <v>257</v>
      </c>
      <c r="H51" s="198" t="s">
        <v>287</v>
      </c>
      <c r="I51" s="6" t="s">
        <v>630</v>
      </c>
      <c r="J51" s="7">
        <v>41743</v>
      </c>
      <c r="K51" s="7">
        <v>42107</v>
      </c>
      <c r="L51" s="390">
        <v>171</v>
      </c>
      <c r="M51" s="69">
        <v>3000</v>
      </c>
      <c r="N51" s="82">
        <v>0.1</v>
      </c>
      <c r="O51">
        <f>L51/4</f>
        <v>42.75</v>
      </c>
      <c r="P51" s="188">
        <v>42.75</v>
      </c>
      <c r="Q51" t="s">
        <v>636</v>
      </c>
    </row>
    <row r="52" spans="4:17" ht="15.75">
      <c r="D52" s="50" t="s">
        <v>300</v>
      </c>
      <c r="E52" s="142">
        <v>2003</v>
      </c>
      <c r="F52" s="182" t="s">
        <v>301</v>
      </c>
      <c r="G52" s="193" t="s">
        <v>302</v>
      </c>
      <c r="H52" s="198" t="s">
        <v>287</v>
      </c>
      <c r="I52" s="6" t="s">
        <v>634</v>
      </c>
      <c r="J52" s="7">
        <v>41748</v>
      </c>
      <c r="K52" s="7">
        <v>42112</v>
      </c>
      <c r="L52" s="391">
        <v>819.00000000000011</v>
      </c>
      <c r="M52" s="75">
        <v>27000</v>
      </c>
      <c r="N52" s="82">
        <v>0.1</v>
      </c>
      <c r="O52" s="394">
        <f t="shared" ref="O52:O54" si="1">L52/4</f>
        <v>204.75000000000003</v>
      </c>
      <c r="P52" s="188">
        <v>519.75</v>
      </c>
      <c r="Q52" t="s">
        <v>635</v>
      </c>
    </row>
    <row r="53" spans="4:17" ht="15.75">
      <c r="D53" s="50" t="s">
        <v>303</v>
      </c>
      <c r="E53" s="142">
        <v>1994</v>
      </c>
      <c r="F53" s="182" t="s">
        <v>304</v>
      </c>
      <c r="G53" s="193" t="s">
        <v>271</v>
      </c>
      <c r="H53" s="198" t="s">
        <v>287</v>
      </c>
      <c r="I53" s="6" t="s">
        <v>632</v>
      </c>
      <c r="J53" s="7">
        <v>41748</v>
      </c>
      <c r="K53" s="7">
        <v>42112</v>
      </c>
      <c r="L53" s="392">
        <v>684.00000000000011</v>
      </c>
      <c r="M53" s="75">
        <v>22000</v>
      </c>
      <c r="N53" s="82">
        <v>0.1</v>
      </c>
      <c r="O53" s="395">
        <f t="shared" si="1"/>
        <v>171.00000000000003</v>
      </c>
      <c r="P53" s="188"/>
    </row>
    <row r="54" spans="4:17" ht="16.5" thickBot="1">
      <c r="D54" s="50" t="s">
        <v>179</v>
      </c>
      <c r="E54" s="142">
        <v>2013</v>
      </c>
      <c r="F54" s="182" t="s">
        <v>306</v>
      </c>
      <c r="G54" s="196" t="s">
        <v>307</v>
      </c>
      <c r="H54" s="198" t="s">
        <v>338</v>
      </c>
      <c r="I54" s="6" t="s">
        <v>633</v>
      </c>
      <c r="J54" s="7">
        <v>41748</v>
      </c>
      <c r="K54" s="7">
        <v>42112</v>
      </c>
      <c r="L54" s="393">
        <v>576</v>
      </c>
      <c r="M54" s="257">
        <v>18000</v>
      </c>
      <c r="N54" s="82">
        <v>0.1</v>
      </c>
      <c r="O54" s="396">
        <f t="shared" si="1"/>
        <v>144</v>
      </c>
      <c r="P54" s="188"/>
    </row>
    <row r="55" spans="4:17">
      <c r="P55" s="188"/>
    </row>
    <row r="56" spans="4:17" ht="15.75">
      <c r="D56" s="50" t="s">
        <v>136</v>
      </c>
      <c r="E56" s="10">
        <v>2012</v>
      </c>
      <c r="F56" s="167" t="s">
        <v>137</v>
      </c>
      <c r="G56" s="192" t="s">
        <v>626</v>
      </c>
      <c r="H56" s="198" t="s">
        <v>340</v>
      </c>
      <c r="I56" s="6" t="s">
        <v>627</v>
      </c>
      <c r="J56" s="7">
        <v>41761</v>
      </c>
      <c r="K56" s="7">
        <v>42125</v>
      </c>
      <c r="L56" s="65">
        <f>M56*2.7%+90</f>
        <v>900.00000000000011</v>
      </c>
      <c r="M56" s="65">
        <v>30000</v>
      </c>
      <c r="O56">
        <f>L56/4</f>
        <v>225.00000000000003</v>
      </c>
      <c r="P56" s="188">
        <v>225</v>
      </c>
      <c r="Q56" t="s">
        <v>637</v>
      </c>
    </row>
  </sheetData>
  <autoFilter ref="A1:U43">
    <filterColumn colId="6" showButton="0"/>
  </autoFilter>
  <mergeCells count="9">
    <mergeCell ref="G1:H2"/>
    <mergeCell ref="I1:I2"/>
    <mergeCell ref="J1:J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3"/>
  <sheetViews>
    <sheetView workbookViewId="0">
      <selection activeCell="E29" sqref="E29"/>
    </sheetView>
  </sheetViews>
  <sheetFormatPr defaultRowHeight="15"/>
  <cols>
    <col min="1" max="1" width="23.5703125" customWidth="1"/>
    <col min="5" max="5" width="20.140625" customWidth="1"/>
    <col min="6" max="6" width="21.5703125" customWidth="1"/>
    <col min="7" max="7" width="9.7109375" bestFit="1" customWidth="1"/>
    <col min="8" max="8" width="11.85546875" customWidth="1"/>
    <col min="10" max="10" width="9.7109375" bestFit="1" customWidth="1"/>
    <col min="12" max="12" width="22.5703125" customWidth="1"/>
    <col min="14" max="14" width="9.140625" style="378"/>
    <col min="15" max="15" width="15.28515625" style="380" bestFit="1" customWidth="1"/>
    <col min="17" max="17" width="11.5703125" bestFit="1" customWidth="1"/>
  </cols>
  <sheetData>
    <row r="2" spans="1:15" ht="15.75">
      <c r="A2" s="50" t="s">
        <v>164</v>
      </c>
      <c r="B2" s="5">
        <v>1998</v>
      </c>
      <c r="C2" s="167" t="s">
        <v>165</v>
      </c>
      <c r="D2" s="192" t="s">
        <v>254</v>
      </c>
      <c r="E2" s="198" t="s">
        <v>287</v>
      </c>
      <c r="F2" s="130" t="s">
        <v>335</v>
      </c>
      <c r="G2" s="7">
        <v>41431</v>
      </c>
      <c r="H2" s="7">
        <v>41795</v>
      </c>
      <c r="I2" s="67">
        <v>441.00000000000006</v>
      </c>
      <c r="J2" s="67">
        <v>13000</v>
      </c>
      <c r="L2" s="373">
        <f>I2/4</f>
        <v>110.25000000000001</v>
      </c>
      <c r="M2">
        <f>ROUND(L2,2)</f>
        <v>110.25</v>
      </c>
      <c r="N2" s="378">
        <v>110.25</v>
      </c>
      <c r="O2" s="380" t="s">
        <v>597</v>
      </c>
    </row>
    <row r="3" spans="1:15" ht="16.5">
      <c r="A3" s="50" t="s">
        <v>5</v>
      </c>
      <c r="B3" s="5">
        <v>1996</v>
      </c>
      <c r="C3" s="167" t="s">
        <v>10</v>
      </c>
      <c r="D3" s="191" t="s">
        <v>457</v>
      </c>
      <c r="E3" s="198" t="s">
        <v>340</v>
      </c>
      <c r="F3" s="130" t="s">
        <v>459</v>
      </c>
      <c r="G3" s="7">
        <v>41530</v>
      </c>
      <c r="H3" s="7">
        <v>41894</v>
      </c>
      <c r="I3" s="63">
        <v>1035</v>
      </c>
      <c r="J3" s="63">
        <v>35000</v>
      </c>
      <c r="L3" s="373">
        <f>I3/4</f>
        <v>258.75</v>
      </c>
      <c r="M3">
        <f t="shared" ref="M3:M5" si="0">ROUND(L3,2)</f>
        <v>258.75</v>
      </c>
      <c r="N3" s="378">
        <v>258.75</v>
      </c>
      <c r="O3" s="380" t="s">
        <v>598</v>
      </c>
    </row>
    <row r="4" spans="1:15" ht="15.75">
      <c r="A4" s="88" t="s">
        <v>350</v>
      </c>
      <c r="B4" s="142">
        <v>1991</v>
      </c>
      <c r="C4" s="182" t="s">
        <v>351</v>
      </c>
      <c r="D4" s="193" t="s">
        <v>271</v>
      </c>
      <c r="E4" s="202" t="s">
        <v>287</v>
      </c>
      <c r="F4" s="130" t="s">
        <v>352</v>
      </c>
      <c r="G4" s="7">
        <v>41439</v>
      </c>
      <c r="H4" s="7">
        <v>41803</v>
      </c>
      <c r="I4" s="257">
        <v>690</v>
      </c>
      <c r="J4" s="257">
        <v>25000</v>
      </c>
      <c r="L4" s="373">
        <f>I4/4</f>
        <v>172.5</v>
      </c>
      <c r="M4">
        <f t="shared" si="0"/>
        <v>172.5</v>
      </c>
      <c r="N4" s="378">
        <v>172.5</v>
      </c>
      <c r="O4" s="380" t="s">
        <v>599</v>
      </c>
    </row>
    <row r="5" spans="1:15" ht="15.75">
      <c r="A5" s="50" t="s">
        <v>71</v>
      </c>
      <c r="B5" s="10">
        <v>1998</v>
      </c>
      <c r="C5" s="167" t="s">
        <v>96</v>
      </c>
      <c r="D5" s="200" t="s">
        <v>87</v>
      </c>
      <c r="E5" s="198" t="s">
        <v>287</v>
      </c>
      <c r="F5" s="374" t="s">
        <v>513</v>
      </c>
      <c r="G5" s="7">
        <v>41624</v>
      </c>
      <c r="H5" s="7">
        <v>41988</v>
      </c>
      <c r="I5" s="67">
        <v>279</v>
      </c>
      <c r="J5" s="67">
        <v>7000</v>
      </c>
      <c r="L5" s="373">
        <f>I5/4</f>
        <v>69.75</v>
      </c>
      <c r="M5">
        <f t="shared" si="0"/>
        <v>69.75</v>
      </c>
      <c r="N5" s="378">
        <v>69.75</v>
      </c>
      <c r="O5" s="380" t="s">
        <v>601</v>
      </c>
    </row>
    <row r="6" spans="1:15" ht="15.75" thickBot="1"/>
    <row r="7" spans="1:15" ht="15.75">
      <c r="A7" s="50" t="s">
        <v>65</v>
      </c>
      <c r="B7" s="5">
        <v>2008</v>
      </c>
      <c r="C7" s="167" t="s">
        <v>53</v>
      </c>
      <c r="D7" s="194" t="s">
        <v>86</v>
      </c>
      <c r="E7" s="241" t="s">
        <v>336</v>
      </c>
      <c r="F7" s="357" t="s">
        <v>353</v>
      </c>
      <c r="G7" s="318">
        <v>41448</v>
      </c>
      <c r="H7" s="7">
        <v>41812</v>
      </c>
      <c r="I7" s="375">
        <v>454.50000000000006</v>
      </c>
      <c r="J7" s="67">
        <v>13500</v>
      </c>
      <c r="L7" s="373">
        <f>I7/4</f>
        <v>113.62500000000001</v>
      </c>
      <c r="M7">
        <f>ROUND(L7,2)</f>
        <v>113.63</v>
      </c>
      <c r="N7" s="559">
        <v>340.92</v>
      </c>
      <c r="O7" s="561" t="s">
        <v>600</v>
      </c>
    </row>
    <row r="8" spans="1:15" ht="15.75">
      <c r="A8" s="50" t="s">
        <v>65</v>
      </c>
      <c r="B8" s="5">
        <v>2008</v>
      </c>
      <c r="C8" s="167" t="s">
        <v>52</v>
      </c>
      <c r="D8" s="194" t="s">
        <v>86</v>
      </c>
      <c r="E8" s="241" t="s">
        <v>336</v>
      </c>
      <c r="F8" s="361" t="s">
        <v>354</v>
      </c>
      <c r="G8" s="318">
        <v>41452</v>
      </c>
      <c r="H8" s="7">
        <v>41816</v>
      </c>
      <c r="I8" s="376">
        <v>454.50000000000006</v>
      </c>
      <c r="J8" s="67">
        <v>13500</v>
      </c>
      <c r="L8" s="373">
        <f>I8/4</f>
        <v>113.62500000000001</v>
      </c>
      <c r="M8">
        <f>ROUND(L8,2)</f>
        <v>113.63</v>
      </c>
      <c r="N8" s="559"/>
      <c r="O8" s="561"/>
    </row>
    <row r="9" spans="1:15" ht="16.5" thickBot="1">
      <c r="A9" s="50" t="s">
        <v>65</v>
      </c>
      <c r="B9" s="5">
        <v>2008</v>
      </c>
      <c r="C9" s="167" t="s">
        <v>51</v>
      </c>
      <c r="D9" s="194" t="s">
        <v>86</v>
      </c>
      <c r="E9" s="241" t="s">
        <v>336</v>
      </c>
      <c r="F9" s="363" t="s">
        <v>355</v>
      </c>
      <c r="G9" s="318">
        <v>41452</v>
      </c>
      <c r="H9" s="7">
        <v>41816</v>
      </c>
      <c r="I9" s="377">
        <v>454.50000000000006</v>
      </c>
      <c r="J9" s="67">
        <v>13500</v>
      </c>
      <c r="L9" s="373">
        <f>I9/4</f>
        <v>113.62500000000001</v>
      </c>
      <c r="M9">
        <f>ROUND(L9,2)</f>
        <v>113.63</v>
      </c>
      <c r="N9" s="559"/>
      <c r="O9" s="561"/>
    </row>
    <row r="10" spans="1:15" ht="15.75">
      <c r="A10" s="50" t="s">
        <v>220</v>
      </c>
      <c r="B10" s="95">
        <v>1980</v>
      </c>
      <c r="C10" s="168" t="s">
        <v>221</v>
      </c>
      <c r="D10" s="193" t="s">
        <v>222</v>
      </c>
      <c r="E10" s="198" t="s">
        <v>287</v>
      </c>
      <c r="F10" s="130" t="s">
        <v>458</v>
      </c>
      <c r="G10" s="7">
        <v>41542</v>
      </c>
      <c r="H10" s="7">
        <v>41906</v>
      </c>
      <c r="I10" s="69">
        <v>354</v>
      </c>
      <c r="J10" s="69">
        <v>11000</v>
      </c>
      <c r="L10" s="373">
        <f t="shared" ref="L10" si="1">I10/4</f>
        <v>88.5</v>
      </c>
      <c r="M10">
        <f>ROUND(L10,2)</f>
        <v>88.5</v>
      </c>
      <c r="N10" s="378">
        <v>88.5</v>
      </c>
      <c r="O10" s="380" t="s">
        <v>602</v>
      </c>
    </row>
    <row r="11" spans="1:15" ht="15.75">
      <c r="A11" s="50" t="s">
        <v>5</v>
      </c>
      <c r="B11" s="5">
        <v>1997</v>
      </c>
      <c r="C11" s="167" t="s">
        <v>7</v>
      </c>
      <c r="D11" s="191" t="s">
        <v>84</v>
      </c>
      <c r="E11" s="198" t="s">
        <v>340</v>
      </c>
      <c r="F11" s="130" t="s">
        <v>356</v>
      </c>
      <c r="G11" s="7">
        <v>41452</v>
      </c>
      <c r="H11" s="7">
        <v>41816</v>
      </c>
      <c r="I11" s="63">
        <v>751.49999999999989</v>
      </c>
      <c r="J11" s="63">
        <v>24500</v>
      </c>
      <c r="L11" s="373">
        <f>I11/4</f>
        <v>187.87499999999997</v>
      </c>
      <c r="M11">
        <f>ROUND(L11,2)</f>
        <v>187.88</v>
      </c>
      <c r="N11" s="378">
        <v>187.86</v>
      </c>
      <c r="O11" s="380" t="s">
        <v>603</v>
      </c>
    </row>
    <row r="14" spans="1:15" ht="15.75" thickBot="1"/>
    <row r="15" spans="1:15" ht="15.75">
      <c r="A15" s="50" t="s">
        <v>284</v>
      </c>
      <c r="B15" s="142">
        <v>2012</v>
      </c>
      <c r="C15" s="182" t="s">
        <v>296</v>
      </c>
      <c r="D15" s="192" t="s">
        <v>570</v>
      </c>
      <c r="E15" s="241" t="s">
        <v>287</v>
      </c>
      <c r="F15" s="357" t="s">
        <v>573</v>
      </c>
      <c r="G15" s="318">
        <v>41695</v>
      </c>
      <c r="H15" s="7">
        <v>42059</v>
      </c>
      <c r="I15" s="75">
        <v>2250</v>
      </c>
      <c r="J15" s="75">
        <v>90000</v>
      </c>
      <c r="L15" s="225">
        <f>I15/4</f>
        <v>562.5</v>
      </c>
      <c r="N15" s="559">
        <v>2932.5</v>
      </c>
      <c r="O15" s="562" t="s">
        <v>604</v>
      </c>
    </row>
    <row r="16" spans="1:15" ht="15.75">
      <c r="A16" s="50" t="s">
        <v>293</v>
      </c>
      <c r="B16" s="142">
        <v>2012</v>
      </c>
      <c r="C16" s="182" t="s">
        <v>294</v>
      </c>
      <c r="D16" s="193" t="s">
        <v>271</v>
      </c>
      <c r="E16" s="241" t="s">
        <v>287</v>
      </c>
      <c r="F16" s="361" t="s">
        <v>576</v>
      </c>
      <c r="G16" s="318">
        <v>41695</v>
      </c>
      <c r="H16" s="7">
        <v>42059</v>
      </c>
      <c r="I16" s="75">
        <v>930</v>
      </c>
      <c r="J16" s="75">
        <v>35000</v>
      </c>
      <c r="L16" s="225">
        <f>I16/4</f>
        <v>232.5</v>
      </c>
      <c r="N16" s="559"/>
      <c r="O16" s="562"/>
    </row>
    <row r="17" spans="1:21" ht="15.75">
      <c r="A17" s="50" t="s">
        <v>284</v>
      </c>
      <c r="B17" s="142">
        <v>2012</v>
      </c>
      <c r="C17" s="182" t="s">
        <v>291</v>
      </c>
      <c r="D17" s="192" t="s">
        <v>286</v>
      </c>
      <c r="E17" s="241" t="s">
        <v>287</v>
      </c>
      <c r="F17" s="361" t="s">
        <v>577</v>
      </c>
      <c r="G17" s="318">
        <v>41695</v>
      </c>
      <c r="H17" s="7">
        <v>42059</v>
      </c>
      <c r="I17" s="75">
        <v>2850</v>
      </c>
      <c r="J17" s="75">
        <v>115000</v>
      </c>
      <c r="L17" s="225">
        <f>I17/4</f>
        <v>712.5</v>
      </c>
      <c r="N17" s="559"/>
      <c r="O17" s="562"/>
    </row>
    <row r="18" spans="1:21" ht="15.75">
      <c r="A18" s="50" t="s">
        <v>284</v>
      </c>
      <c r="B18" s="142">
        <v>2012</v>
      </c>
      <c r="C18" s="182" t="s">
        <v>289</v>
      </c>
      <c r="D18" s="192" t="s">
        <v>286</v>
      </c>
      <c r="E18" s="241" t="s">
        <v>287</v>
      </c>
      <c r="F18" s="361" t="s">
        <v>579</v>
      </c>
      <c r="G18" s="318">
        <v>41695</v>
      </c>
      <c r="H18" s="7">
        <v>42059</v>
      </c>
      <c r="I18" s="75">
        <v>2850</v>
      </c>
      <c r="J18" s="75">
        <v>115000</v>
      </c>
      <c r="L18" s="225">
        <f t="shared" ref="L18" si="2">I18/4</f>
        <v>712.5</v>
      </c>
      <c r="N18" s="559"/>
      <c r="O18" s="562"/>
    </row>
    <row r="19" spans="1:21" ht="16.5" thickBot="1">
      <c r="A19" s="50" t="s">
        <v>284</v>
      </c>
      <c r="B19" s="142">
        <v>2012</v>
      </c>
      <c r="C19" s="182" t="s">
        <v>285</v>
      </c>
      <c r="D19" s="192" t="s">
        <v>286</v>
      </c>
      <c r="E19" s="241" t="s">
        <v>287</v>
      </c>
      <c r="F19" s="363" t="s">
        <v>581</v>
      </c>
      <c r="G19" s="318">
        <v>41695</v>
      </c>
      <c r="H19" s="7">
        <v>42059</v>
      </c>
      <c r="I19" s="75">
        <v>2850</v>
      </c>
      <c r="J19" s="75">
        <v>115000</v>
      </c>
      <c r="L19" s="225">
        <f>I19/4</f>
        <v>712.5</v>
      </c>
      <c r="N19" s="559"/>
      <c r="O19" s="562"/>
    </row>
    <row r="20" spans="1:21" ht="16.5" thickBot="1">
      <c r="A20" s="50"/>
      <c r="B20" s="142"/>
      <c r="C20" s="182"/>
      <c r="D20" s="192"/>
      <c r="E20" s="198"/>
      <c r="F20" s="379"/>
      <c r="G20" s="7"/>
      <c r="H20" s="7"/>
      <c r="I20" s="75"/>
      <c r="J20" s="75"/>
    </row>
    <row r="21" spans="1:21" ht="15.75">
      <c r="A21" s="50" t="s">
        <v>277</v>
      </c>
      <c r="B21" s="10">
        <v>1996</v>
      </c>
      <c r="C21" s="167" t="s">
        <v>125</v>
      </c>
      <c r="D21" s="192" t="s">
        <v>570</v>
      </c>
      <c r="E21" s="241" t="s">
        <v>340</v>
      </c>
      <c r="F21" s="357" t="s">
        <v>569</v>
      </c>
      <c r="G21" s="318">
        <v>41693</v>
      </c>
      <c r="H21" s="7">
        <v>42057</v>
      </c>
      <c r="I21" s="75">
        <v>474</v>
      </c>
      <c r="J21" s="75">
        <v>16000</v>
      </c>
      <c r="L21" s="225">
        <f t="shared" ref="L21:L22" si="3">I21/4</f>
        <v>118.5</v>
      </c>
      <c r="N21" s="560">
        <v>255</v>
      </c>
      <c r="O21" s="562" t="s">
        <v>605</v>
      </c>
    </row>
    <row r="22" spans="1:21" ht="16.5" thickBot="1">
      <c r="A22" s="50" t="s">
        <v>270</v>
      </c>
      <c r="B22" s="10">
        <v>1995</v>
      </c>
      <c r="C22" s="167" t="s">
        <v>126</v>
      </c>
      <c r="D22" s="192" t="s">
        <v>271</v>
      </c>
      <c r="E22" s="241" t="s">
        <v>340</v>
      </c>
      <c r="F22" s="363" t="s">
        <v>571</v>
      </c>
      <c r="G22" s="318">
        <v>41693</v>
      </c>
      <c r="H22" s="7">
        <v>42057</v>
      </c>
      <c r="I22" s="75">
        <v>546</v>
      </c>
      <c r="J22" s="75">
        <v>19000</v>
      </c>
      <c r="L22" s="225">
        <f t="shared" si="3"/>
        <v>136.5</v>
      </c>
      <c r="N22" s="560"/>
      <c r="O22" s="562"/>
    </row>
    <row r="25" spans="1:21">
      <c r="L25" t="s">
        <v>606</v>
      </c>
      <c r="N25" s="378">
        <v>110.25</v>
      </c>
      <c r="O25" s="380" t="s">
        <v>597</v>
      </c>
      <c r="Q25" s="130" t="s">
        <v>335</v>
      </c>
    </row>
    <row r="26" spans="1:21">
      <c r="L26" t="s">
        <v>607</v>
      </c>
      <c r="N26" s="378">
        <v>258.75</v>
      </c>
      <c r="O26" s="380" t="s">
        <v>598</v>
      </c>
      <c r="Q26" s="130" t="s">
        <v>459</v>
      </c>
    </row>
    <row r="27" spans="1:21">
      <c r="L27" t="s">
        <v>608</v>
      </c>
      <c r="N27" s="378">
        <v>172.5</v>
      </c>
      <c r="O27" s="380" t="s">
        <v>599</v>
      </c>
      <c r="Q27" s="130" t="s">
        <v>352</v>
      </c>
    </row>
    <row r="28" spans="1:21" ht="15.75" thickBot="1">
      <c r="L28" t="s">
        <v>609</v>
      </c>
      <c r="N28" s="378">
        <v>69.75</v>
      </c>
      <c r="O28" s="380" t="s">
        <v>601</v>
      </c>
      <c r="Q28" s="374" t="s">
        <v>513</v>
      </c>
    </row>
    <row r="29" spans="1:21" ht="15.75" thickBot="1">
      <c r="L29" t="s">
        <v>610</v>
      </c>
      <c r="N29" s="378">
        <v>340.92</v>
      </c>
      <c r="O29" s="380" t="s">
        <v>600</v>
      </c>
      <c r="Q29" s="357" t="s">
        <v>353</v>
      </c>
      <c r="R29" s="361" t="s">
        <v>354</v>
      </c>
      <c r="S29" s="363" t="s">
        <v>355</v>
      </c>
    </row>
    <row r="30" spans="1:21">
      <c r="L30" t="s">
        <v>611</v>
      </c>
      <c r="N30" s="378">
        <v>88.5</v>
      </c>
      <c r="O30" s="380" t="s">
        <v>602</v>
      </c>
      <c r="Q30" s="130" t="s">
        <v>458</v>
      </c>
    </row>
    <row r="31" spans="1:21" ht="15.75" thickBot="1">
      <c r="L31" t="s">
        <v>612</v>
      </c>
      <c r="N31" s="378">
        <v>187.86</v>
      </c>
      <c r="O31" s="380" t="s">
        <v>603</v>
      </c>
      <c r="Q31" s="130" t="s">
        <v>356</v>
      </c>
    </row>
    <row r="32" spans="1:21" ht="15.75" thickBot="1">
      <c r="L32" t="s">
        <v>613</v>
      </c>
      <c r="N32" s="378">
        <v>2932.5</v>
      </c>
      <c r="O32" s="380" t="s">
        <v>604</v>
      </c>
      <c r="Q32" s="357" t="s">
        <v>573</v>
      </c>
      <c r="R32" s="361" t="s">
        <v>576</v>
      </c>
      <c r="S32" s="361" t="s">
        <v>577</v>
      </c>
      <c r="T32" s="361" t="s">
        <v>579</v>
      </c>
      <c r="U32" s="363" t="s">
        <v>581</v>
      </c>
    </row>
    <row r="33" spans="12:17">
      <c r="L33" t="s">
        <v>614</v>
      </c>
      <c r="N33" s="378">
        <v>255</v>
      </c>
      <c r="O33" s="380" t="s">
        <v>605</v>
      </c>
      <c r="Q33" s="357" t="s">
        <v>569</v>
      </c>
    </row>
  </sheetData>
  <autoFilter ref="O24:U33"/>
  <mergeCells count="6">
    <mergeCell ref="N7:N9"/>
    <mergeCell ref="N15:N19"/>
    <mergeCell ref="N21:N22"/>
    <mergeCell ref="O7:O9"/>
    <mergeCell ref="O15:O19"/>
    <mergeCell ref="O21:O22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5"/>
  <sheetViews>
    <sheetView workbookViewId="0">
      <selection activeCell="B3" sqref="B3:B9"/>
    </sheetView>
  </sheetViews>
  <sheetFormatPr defaultRowHeight="15"/>
  <cols>
    <col min="1" max="1" width="22.7109375" customWidth="1"/>
    <col min="2" max="2" width="10.140625" bestFit="1" customWidth="1"/>
    <col min="3" max="3" width="8.85546875" bestFit="1" customWidth="1"/>
    <col min="4" max="4" width="12.7109375" customWidth="1"/>
    <col min="5" max="5" width="125" customWidth="1"/>
    <col min="6" max="6" width="17.5703125" customWidth="1"/>
    <col min="7" max="7" width="17.5703125" style="367" customWidth="1"/>
    <col min="8" max="8" width="13.28515625" customWidth="1"/>
    <col min="9" max="9" width="10.85546875" customWidth="1"/>
    <col min="10" max="10" width="13" customWidth="1"/>
    <col min="11" max="13" width="11.140625" bestFit="1" customWidth="1"/>
    <col min="17" max="18" width="10.140625" bestFit="1" customWidth="1"/>
  </cols>
  <sheetData>
    <row r="1" spans="1:18" ht="15.75" thickBot="1"/>
    <row r="2" spans="1:18" ht="31.5" customHeight="1" thickBot="1">
      <c r="A2" s="337" t="s">
        <v>543</v>
      </c>
      <c r="B2" s="337" t="s">
        <v>544</v>
      </c>
      <c r="C2" s="337" t="s">
        <v>565</v>
      </c>
      <c r="D2" s="337" t="s">
        <v>568</v>
      </c>
      <c r="E2" s="337" t="s">
        <v>545</v>
      </c>
      <c r="F2" s="337" t="s">
        <v>546</v>
      </c>
      <c r="G2" s="366" t="s">
        <v>563</v>
      </c>
      <c r="H2" s="337" t="s">
        <v>564</v>
      </c>
      <c r="I2" s="337" t="s">
        <v>547</v>
      </c>
      <c r="J2" s="337" t="s">
        <v>548</v>
      </c>
    </row>
    <row r="3" spans="1:18" ht="15.75" thickBot="1">
      <c r="A3" s="221" t="s">
        <v>549</v>
      </c>
      <c r="B3" s="224">
        <v>16000</v>
      </c>
      <c r="C3" s="222" t="s">
        <v>515</v>
      </c>
      <c r="D3" s="335" t="s">
        <v>566</v>
      </c>
      <c r="E3" s="222" t="s">
        <v>550</v>
      </c>
      <c r="F3" s="222" t="s">
        <v>551</v>
      </c>
      <c r="G3" s="368" t="s">
        <v>552</v>
      </c>
      <c r="H3" s="338" t="s">
        <v>451</v>
      </c>
      <c r="I3" s="338" t="s">
        <v>552</v>
      </c>
      <c r="J3" s="338" t="s">
        <v>552</v>
      </c>
    </row>
    <row r="4" spans="1:18" ht="15.75" thickBot="1">
      <c r="A4" s="221" t="s">
        <v>553</v>
      </c>
      <c r="B4" s="224">
        <v>19000</v>
      </c>
      <c r="C4" s="222" t="s">
        <v>515</v>
      </c>
      <c r="D4" s="335" t="s">
        <v>566</v>
      </c>
      <c r="E4" s="222" t="s">
        <v>554</v>
      </c>
      <c r="F4" s="222" t="s">
        <v>555</v>
      </c>
      <c r="G4" s="368" t="s">
        <v>552</v>
      </c>
      <c r="H4" s="338" t="s">
        <v>451</v>
      </c>
      <c r="I4" s="338" t="s">
        <v>552</v>
      </c>
      <c r="J4" s="338" t="s">
        <v>552</v>
      </c>
    </row>
    <row r="5" spans="1:18" ht="15.75" thickBot="1">
      <c r="A5" s="221" t="s">
        <v>556</v>
      </c>
      <c r="B5" s="224">
        <v>90000</v>
      </c>
      <c r="C5" s="222" t="s">
        <v>515</v>
      </c>
      <c r="D5" s="335" t="s">
        <v>567</v>
      </c>
      <c r="E5" s="222" t="s">
        <v>296</v>
      </c>
      <c r="F5" s="222" t="s">
        <v>557</v>
      </c>
      <c r="G5" s="368" t="s">
        <v>552</v>
      </c>
      <c r="H5" s="338" t="s">
        <v>451</v>
      </c>
      <c r="I5" s="338" t="s">
        <v>552</v>
      </c>
      <c r="J5" s="338" t="s">
        <v>552</v>
      </c>
    </row>
    <row r="6" spans="1:18" ht="15.75" thickBot="1">
      <c r="A6" s="221" t="s">
        <v>558</v>
      </c>
      <c r="B6" s="224">
        <v>35000</v>
      </c>
      <c r="C6" s="222" t="s">
        <v>515</v>
      </c>
      <c r="D6" s="335" t="s">
        <v>567</v>
      </c>
      <c r="E6" s="222" t="s">
        <v>294</v>
      </c>
      <c r="F6" s="222" t="s">
        <v>559</v>
      </c>
      <c r="G6" s="368" t="s">
        <v>552</v>
      </c>
      <c r="H6" s="338" t="s">
        <v>451</v>
      </c>
      <c r="I6" s="338" t="s">
        <v>552</v>
      </c>
      <c r="J6" s="338" t="s">
        <v>552</v>
      </c>
    </row>
    <row r="7" spans="1:18" ht="15.75" thickBot="1">
      <c r="A7" s="221" t="s">
        <v>560</v>
      </c>
      <c r="B7" s="224">
        <v>115000</v>
      </c>
      <c r="C7" s="222" t="s">
        <v>515</v>
      </c>
      <c r="D7" s="335" t="s">
        <v>567</v>
      </c>
      <c r="E7" s="222" t="s">
        <v>291</v>
      </c>
      <c r="F7" s="222" t="s">
        <v>557</v>
      </c>
      <c r="G7" s="368" t="s">
        <v>552</v>
      </c>
      <c r="H7" s="338" t="s">
        <v>451</v>
      </c>
      <c r="I7" s="338" t="s">
        <v>552</v>
      </c>
      <c r="J7" s="338" t="s">
        <v>552</v>
      </c>
    </row>
    <row r="8" spans="1:18" ht="15.75" thickBot="1">
      <c r="A8" s="221" t="s">
        <v>561</v>
      </c>
      <c r="B8" s="224">
        <v>115000</v>
      </c>
      <c r="C8" s="222" t="s">
        <v>515</v>
      </c>
      <c r="D8" s="335" t="s">
        <v>567</v>
      </c>
      <c r="E8" s="222" t="s">
        <v>289</v>
      </c>
      <c r="F8" s="222" t="s">
        <v>557</v>
      </c>
      <c r="G8" s="368" t="s">
        <v>552</v>
      </c>
      <c r="H8" s="338" t="s">
        <v>451</v>
      </c>
      <c r="I8" s="338" t="s">
        <v>552</v>
      </c>
      <c r="J8" s="338" t="s">
        <v>552</v>
      </c>
    </row>
    <row r="9" spans="1:18" ht="15.75" thickBot="1">
      <c r="A9" s="221" t="s">
        <v>562</v>
      </c>
      <c r="B9" s="224">
        <v>115000</v>
      </c>
      <c r="C9" s="222" t="s">
        <v>515</v>
      </c>
      <c r="D9" s="335" t="s">
        <v>567</v>
      </c>
      <c r="E9" s="222" t="s">
        <v>285</v>
      </c>
      <c r="F9" s="222" t="s">
        <v>557</v>
      </c>
      <c r="G9" s="368" t="s">
        <v>552</v>
      </c>
      <c r="H9" s="338" t="s">
        <v>451</v>
      </c>
      <c r="I9" s="338" t="s">
        <v>552</v>
      </c>
      <c r="J9" s="338" t="s">
        <v>552</v>
      </c>
    </row>
    <row r="11" spans="1:18">
      <c r="Q11" s="188"/>
    </row>
    <row r="12" spans="1:18" ht="15.75">
      <c r="A12" s="50" t="s">
        <v>277</v>
      </c>
      <c r="B12" s="10">
        <v>1996</v>
      </c>
      <c r="C12" s="167" t="s">
        <v>125</v>
      </c>
      <c r="D12" s="191" t="s">
        <v>84</v>
      </c>
      <c r="E12" s="198" t="s">
        <v>340</v>
      </c>
      <c r="F12" s="6" t="s">
        <v>278</v>
      </c>
      <c r="G12" s="369"/>
      <c r="H12" s="336"/>
      <c r="I12" s="7">
        <v>41328</v>
      </c>
      <c r="J12" s="7">
        <v>41692</v>
      </c>
      <c r="K12" s="65">
        <v>549</v>
      </c>
      <c r="L12" s="65">
        <v>17000</v>
      </c>
      <c r="M12" s="82">
        <v>1.4999999999999999E-2</v>
      </c>
      <c r="N12" s="75">
        <v>1500</v>
      </c>
      <c r="O12" s="75">
        <v>15000</v>
      </c>
      <c r="Q12" s="188">
        <f>L12*0.9</f>
        <v>15300</v>
      </c>
      <c r="R12" s="188">
        <v>16000</v>
      </c>
    </row>
    <row r="13" spans="1:18" ht="15.75">
      <c r="A13" s="50" t="s">
        <v>270</v>
      </c>
      <c r="B13" s="10">
        <v>1995</v>
      </c>
      <c r="C13" s="167" t="s">
        <v>126</v>
      </c>
      <c r="D13" s="192" t="s">
        <v>271</v>
      </c>
      <c r="E13" s="198" t="s">
        <v>340</v>
      </c>
      <c r="F13" s="6" t="s">
        <v>272</v>
      </c>
      <c r="G13" s="369"/>
      <c r="H13" s="336"/>
      <c r="I13" s="7">
        <v>41328</v>
      </c>
      <c r="J13" s="7">
        <v>41692</v>
      </c>
      <c r="K13" s="65">
        <v>630</v>
      </c>
      <c r="L13" s="65">
        <v>20000</v>
      </c>
      <c r="M13" s="82">
        <v>0.1</v>
      </c>
      <c r="N13" s="75">
        <v>1500</v>
      </c>
      <c r="O13" s="75">
        <v>15000</v>
      </c>
      <c r="Q13" s="188">
        <f t="shared" ref="Q13:Q18" si="0">L13*0.9</f>
        <v>18000</v>
      </c>
      <c r="R13" s="188">
        <v>19000</v>
      </c>
    </row>
    <row r="14" spans="1:18" ht="15.75">
      <c r="A14" s="50" t="s">
        <v>284</v>
      </c>
      <c r="B14" s="142">
        <v>2012</v>
      </c>
      <c r="C14" s="182" t="s">
        <v>296</v>
      </c>
      <c r="D14" s="193" t="s">
        <v>286</v>
      </c>
      <c r="E14" s="198" t="s">
        <v>287</v>
      </c>
      <c r="F14" s="6" t="s">
        <v>297</v>
      </c>
      <c r="G14" s="369"/>
      <c r="H14" s="336"/>
      <c r="I14" s="7">
        <v>41330</v>
      </c>
      <c r="J14" s="7">
        <v>41694</v>
      </c>
      <c r="K14" s="75">
        <v>2736</v>
      </c>
      <c r="L14" s="75">
        <v>98000</v>
      </c>
      <c r="M14" s="82">
        <v>0.1</v>
      </c>
      <c r="N14" s="75">
        <v>1500</v>
      </c>
      <c r="O14" s="75">
        <v>15000</v>
      </c>
      <c r="Q14" s="188">
        <f t="shared" si="0"/>
        <v>88200</v>
      </c>
      <c r="R14" s="188">
        <v>90000</v>
      </c>
    </row>
    <row r="15" spans="1:18" ht="15.75">
      <c r="A15" s="50" t="s">
        <v>293</v>
      </c>
      <c r="B15" s="142">
        <v>2012</v>
      </c>
      <c r="C15" s="182" t="s">
        <v>294</v>
      </c>
      <c r="D15" s="193" t="s">
        <v>271</v>
      </c>
      <c r="E15" s="198" t="s">
        <v>287</v>
      </c>
      <c r="F15" s="6" t="s">
        <v>295</v>
      </c>
      <c r="G15" s="369"/>
      <c r="H15" s="336"/>
      <c r="I15" s="7">
        <v>41330</v>
      </c>
      <c r="J15" s="7">
        <v>41694</v>
      </c>
      <c r="K15" s="75">
        <v>1116.0000000000002</v>
      </c>
      <c r="L15" s="75">
        <v>38000</v>
      </c>
      <c r="M15" s="82">
        <v>0.1</v>
      </c>
      <c r="N15" s="75">
        <v>1500</v>
      </c>
      <c r="O15" s="75">
        <v>15000</v>
      </c>
      <c r="Q15" s="188">
        <f t="shared" si="0"/>
        <v>34200</v>
      </c>
      <c r="R15" s="188">
        <v>35000</v>
      </c>
    </row>
    <row r="16" spans="1:18" ht="15.75">
      <c r="A16" s="50" t="s">
        <v>284</v>
      </c>
      <c r="B16" s="142">
        <v>2012</v>
      </c>
      <c r="C16" s="182" t="s">
        <v>291</v>
      </c>
      <c r="D16" s="193" t="s">
        <v>286</v>
      </c>
      <c r="E16" s="198" t="s">
        <v>287</v>
      </c>
      <c r="F16" s="6" t="s">
        <v>292</v>
      </c>
      <c r="G16" s="369"/>
      <c r="H16" s="336"/>
      <c r="I16" s="7">
        <v>41330</v>
      </c>
      <c r="J16" s="7">
        <v>41694</v>
      </c>
      <c r="K16" s="75">
        <v>3465.0000000000005</v>
      </c>
      <c r="L16" s="75">
        <v>125000</v>
      </c>
      <c r="M16" s="82">
        <v>0.1</v>
      </c>
      <c r="N16" s="75">
        <v>1500</v>
      </c>
      <c r="O16" s="75">
        <v>15000</v>
      </c>
      <c r="Q16" s="188">
        <f t="shared" si="0"/>
        <v>112500</v>
      </c>
      <c r="R16" s="188">
        <v>115000</v>
      </c>
    </row>
    <row r="17" spans="1:18" ht="15.75">
      <c r="A17" s="50" t="s">
        <v>284</v>
      </c>
      <c r="B17" s="142">
        <v>2012</v>
      </c>
      <c r="C17" s="182" t="s">
        <v>289</v>
      </c>
      <c r="D17" s="193" t="s">
        <v>286</v>
      </c>
      <c r="E17" s="198" t="s">
        <v>287</v>
      </c>
      <c r="F17" s="6" t="s">
        <v>290</v>
      </c>
      <c r="G17" s="369"/>
      <c r="H17" s="336"/>
      <c r="I17" s="7">
        <v>41330</v>
      </c>
      <c r="J17" s="7">
        <v>41694</v>
      </c>
      <c r="K17" s="75">
        <v>3465.0000000000005</v>
      </c>
      <c r="L17" s="75">
        <v>125000</v>
      </c>
      <c r="M17" s="82">
        <v>0.1</v>
      </c>
      <c r="N17" s="75">
        <v>1500</v>
      </c>
      <c r="O17" s="75">
        <v>15000</v>
      </c>
      <c r="Q17" s="188">
        <f t="shared" si="0"/>
        <v>112500</v>
      </c>
      <c r="R17" s="188">
        <v>115000</v>
      </c>
    </row>
    <row r="18" spans="1:18" ht="15.75">
      <c r="A18" s="50" t="s">
        <v>284</v>
      </c>
      <c r="B18" s="142">
        <v>2012</v>
      </c>
      <c r="C18" s="182" t="s">
        <v>285</v>
      </c>
      <c r="D18" s="193" t="s">
        <v>286</v>
      </c>
      <c r="E18" s="198" t="s">
        <v>287</v>
      </c>
      <c r="F18" s="6" t="s">
        <v>288</v>
      </c>
      <c r="G18" s="369"/>
      <c r="H18" s="336"/>
      <c r="I18" s="7">
        <v>41330</v>
      </c>
      <c r="J18" s="7">
        <v>41694</v>
      </c>
      <c r="K18" s="75">
        <v>3465.0000000000005</v>
      </c>
      <c r="L18" s="75">
        <v>125000</v>
      </c>
      <c r="M18" s="82">
        <v>0.1</v>
      </c>
      <c r="N18" s="75">
        <v>1500</v>
      </c>
      <c r="O18" s="75">
        <v>15000</v>
      </c>
      <c r="Q18" s="188">
        <f t="shared" si="0"/>
        <v>112500</v>
      </c>
      <c r="R18" s="188">
        <v>115000</v>
      </c>
    </row>
    <row r="19" spans="1:18">
      <c r="Q19" s="188"/>
    </row>
    <row r="20" spans="1:18" ht="15.75" thickBot="1"/>
    <row r="21" spans="1:18" ht="15.75">
      <c r="A21" s="50" t="s">
        <v>65</v>
      </c>
      <c r="B21" s="5">
        <v>2008</v>
      </c>
      <c r="C21" s="21" t="s">
        <v>78</v>
      </c>
      <c r="D21" s="345" t="s">
        <v>396</v>
      </c>
      <c r="E21" s="241" t="s">
        <v>336</v>
      </c>
      <c r="F21" s="357" t="s">
        <v>510</v>
      </c>
      <c r="G21" s="563" t="s">
        <v>582</v>
      </c>
      <c r="I21" s="7">
        <v>41589</v>
      </c>
      <c r="J21" s="7">
        <v>41953</v>
      </c>
      <c r="K21" s="350">
        <v>373.50000000000006</v>
      </c>
      <c r="L21" s="67">
        <v>10500</v>
      </c>
      <c r="M21">
        <v>183.38</v>
      </c>
      <c r="N21">
        <f>(K21+K22)/4</f>
        <v>183.37500000000003</v>
      </c>
    </row>
    <row r="22" spans="1:18" ht="16.5" thickBot="1">
      <c r="A22" s="50" t="s">
        <v>65</v>
      </c>
      <c r="B22" s="5">
        <v>2008</v>
      </c>
      <c r="C22" s="21" t="s">
        <v>70</v>
      </c>
      <c r="D22" s="345" t="s">
        <v>396</v>
      </c>
      <c r="E22" s="241" t="s">
        <v>336</v>
      </c>
      <c r="F22" s="363" t="s">
        <v>508</v>
      </c>
      <c r="G22" s="563"/>
      <c r="I22" s="7">
        <v>41589</v>
      </c>
      <c r="J22" s="7">
        <v>41953</v>
      </c>
      <c r="K22" s="351">
        <v>360.00000000000006</v>
      </c>
      <c r="L22" s="67">
        <v>10000</v>
      </c>
    </row>
    <row r="23" spans="1:18" ht="16.5" thickBot="1">
      <c r="A23" s="50" t="s">
        <v>480</v>
      </c>
      <c r="B23" s="10">
        <v>2007</v>
      </c>
      <c r="C23" s="21" t="s">
        <v>107</v>
      </c>
      <c r="D23" s="345" t="s">
        <v>437</v>
      </c>
      <c r="E23" s="241" t="s">
        <v>336</v>
      </c>
      <c r="F23" s="352" t="s">
        <v>511</v>
      </c>
      <c r="G23" s="367" t="s">
        <v>583</v>
      </c>
      <c r="I23" s="7">
        <v>41593</v>
      </c>
      <c r="J23" s="7">
        <v>41957</v>
      </c>
      <c r="K23" s="353">
        <v>495.00000000000006</v>
      </c>
      <c r="L23" s="67">
        <v>15000</v>
      </c>
      <c r="M23">
        <v>123.75</v>
      </c>
      <c r="N23">
        <f>K23/4</f>
        <v>123.75000000000001</v>
      </c>
    </row>
    <row r="24" spans="1:18" ht="16.5" thickBot="1">
      <c r="A24" s="50" t="s">
        <v>481</v>
      </c>
      <c r="B24" s="10">
        <v>2008</v>
      </c>
      <c r="C24" s="21" t="s">
        <v>109</v>
      </c>
      <c r="D24" s="345" t="s">
        <v>437</v>
      </c>
      <c r="E24" s="241" t="s">
        <v>110</v>
      </c>
      <c r="F24" s="364" t="s">
        <v>505</v>
      </c>
      <c r="G24" s="367" t="s">
        <v>584</v>
      </c>
      <c r="I24" s="7">
        <v>41607</v>
      </c>
      <c r="J24" s="7">
        <v>41971</v>
      </c>
      <c r="K24" s="353">
        <v>373.50000000000006</v>
      </c>
      <c r="L24" s="68">
        <v>10500</v>
      </c>
      <c r="M24">
        <v>93.38</v>
      </c>
      <c r="N24">
        <f>K24/4</f>
        <v>93.375000000000014</v>
      </c>
    </row>
    <row r="25" spans="1:18" ht="16.5" thickBot="1">
      <c r="A25" s="88" t="s">
        <v>179</v>
      </c>
      <c r="B25" s="142">
        <v>2013</v>
      </c>
      <c r="C25" s="346" t="s">
        <v>419</v>
      </c>
      <c r="D25" s="346" t="s">
        <v>420</v>
      </c>
      <c r="E25" s="142"/>
      <c r="F25" s="352" t="s">
        <v>422</v>
      </c>
      <c r="G25" s="367" t="s">
        <v>585</v>
      </c>
      <c r="I25" s="145">
        <v>41488</v>
      </c>
      <c r="J25" s="145">
        <v>41852</v>
      </c>
      <c r="K25" s="355">
        <v>549</v>
      </c>
      <c r="L25" s="257">
        <v>17000</v>
      </c>
      <c r="M25">
        <v>137.25</v>
      </c>
      <c r="N25">
        <f>K25/4</f>
        <v>137.25</v>
      </c>
    </row>
    <row r="26" spans="1:18" ht="15.75">
      <c r="A26" s="50" t="s">
        <v>214</v>
      </c>
      <c r="B26" s="5">
        <v>2011</v>
      </c>
      <c r="C26" s="21" t="s">
        <v>46</v>
      </c>
      <c r="D26" s="345" t="s">
        <v>396</v>
      </c>
      <c r="E26" s="241" t="s">
        <v>97</v>
      </c>
      <c r="F26" s="347" t="s">
        <v>434</v>
      </c>
      <c r="G26" s="563" t="s">
        <v>586</v>
      </c>
      <c r="I26" s="7">
        <v>41507</v>
      </c>
      <c r="J26" s="7">
        <v>41871</v>
      </c>
      <c r="K26" s="63">
        <v>2520.0000000000005</v>
      </c>
      <c r="L26" s="63">
        <v>90000</v>
      </c>
      <c r="M26">
        <v>767.25</v>
      </c>
      <c r="N26">
        <f>(K26+K27)/4</f>
        <v>767.25000000000011</v>
      </c>
    </row>
    <row r="27" spans="1:18" ht="16.5" thickBot="1">
      <c r="A27" s="50" t="s">
        <v>209</v>
      </c>
      <c r="B27" s="95">
        <v>2011</v>
      </c>
      <c r="C27" s="101" t="s">
        <v>439</v>
      </c>
      <c r="D27" s="345" t="s">
        <v>437</v>
      </c>
      <c r="E27" s="241" t="s">
        <v>337</v>
      </c>
      <c r="F27" s="348" t="s">
        <v>436</v>
      </c>
      <c r="G27" s="563"/>
      <c r="I27" s="7">
        <v>41494</v>
      </c>
      <c r="J27" s="7">
        <v>41858</v>
      </c>
      <c r="K27" s="69">
        <v>549</v>
      </c>
      <c r="L27" s="69">
        <v>17000</v>
      </c>
    </row>
    <row r="28" spans="1:18" ht="15.75">
      <c r="A28" s="50" t="s">
        <v>5</v>
      </c>
      <c r="B28" s="5">
        <v>1996</v>
      </c>
      <c r="C28" s="21" t="s">
        <v>8</v>
      </c>
      <c r="D28" s="198" t="s">
        <v>286</v>
      </c>
      <c r="E28" s="241" t="s">
        <v>340</v>
      </c>
      <c r="F28" s="357" t="s">
        <v>423</v>
      </c>
      <c r="G28" s="563" t="s">
        <v>587</v>
      </c>
      <c r="I28" s="7">
        <v>41510</v>
      </c>
      <c r="J28" s="7">
        <v>41874</v>
      </c>
      <c r="K28" s="63">
        <v>1008.0000000000001</v>
      </c>
      <c r="L28" s="63">
        <v>34000</v>
      </c>
      <c r="M28">
        <v>759.75</v>
      </c>
      <c r="N28">
        <f>SUM(K28:K31)/4</f>
        <v>759.75</v>
      </c>
    </row>
    <row r="29" spans="1:18" ht="15.75">
      <c r="A29" s="50" t="s">
        <v>5</v>
      </c>
      <c r="B29" s="5">
        <v>1997</v>
      </c>
      <c r="C29" s="21" t="s">
        <v>9</v>
      </c>
      <c r="D29" s="198" t="s">
        <v>286</v>
      </c>
      <c r="E29" s="241" t="s">
        <v>340</v>
      </c>
      <c r="F29" s="361" t="s">
        <v>425</v>
      </c>
      <c r="G29" s="563"/>
      <c r="I29" s="7">
        <v>41510</v>
      </c>
      <c r="J29" s="7">
        <v>41874</v>
      </c>
      <c r="K29" s="63">
        <v>1062</v>
      </c>
      <c r="L29" s="63">
        <v>36000</v>
      </c>
    </row>
    <row r="30" spans="1:18" ht="15.75">
      <c r="A30" s="50" t="s">
        <v>13</v>
      </c>
      <c r="B30" s="5">
        <v>1992</v>
      </c>
      <c r="C30" s="21" t="s">
        <v>14</v>
      </c>
      <c r="D30" s="29" t="s">
        <v>424</v>
      </c>
      <c r="E30" s="241" t="s">
        <v>340</v>
      </c>
      <c r="F30" s="361" t="s">
        <v>429</v>
      </c>
      <c r="G30" s="563"/>
      <c r="I30" s="7">
        <v>41510</v>
      </c>
      <c r="J30" s="7">
        <v>41874</v>
      </c>
      <c r="K30" s="63">
        <v>495.00000000000006</v>
      </c>
      <c r="L30" s="63">
        <v>15000</v>
      </c>
    </row>
    <row r="31" spans="1:18" ht="16.5" thickBot="1">
      <c r="A31" s="50" t="s">
        <v>431</v>
      </c>
      <c r="B31" s="10">
        <v>1996</v>
      </c>
      <c r="C31" s="21" t="s">
        <v>22</v>
      </c>
      <c r="D31" s="345" t="s">
        <v>430</v>
      </c>
      <c r="E31" s="241" t="s">
        <v>340</v>
      </c>
      <c r="F31" s="363" t="s">
        <v>432</v>
      </c>
      <c r="G31" s="563"/>
      <c r="I31" s="7">
        <v>41510</v>
      </c>
      <c r="J31" s="7">
        <v>41874</v>
      </c>
      <c r="K31" s="65">
        <v>474</v>
      </c>
      <c r="L31" s="65">
        <v>16000</v>
      </c>
    </row>
    <row r="32" spans="1:18" ht="16.5" thickBot="1">
      <c r="A32" s="50" t="s">
        <v>136</v>
      </c>
      <c r="B32" s="10">
        <v>2012</v>
      </c>
      <c r="C32" s="21" t="s">
        <v>137</v>
      </c>
      <c r="D32" s="20" t="s">
        <v>84</v>
      </c>
      <c r="E32" s="241" t="s">
        <v>340</v>
      </c>
      <c r="F32" s="352" t="s">
        <v>310</v>
      </c>
      <c r="G32" s="370" t="s">
        <v>588</v>
      </c>
      <c r="I32" s="7">
        <v>41396</v>
      </c>
      <c r="J32" s="7">
        <v>41760</v>
      </c>
      <c r="K32" s="65">
        <v>981</v>
      </c>
      <c r="L32" s="65">
        <v>33000</v>
      </c>
      <c r="M32">
        <v>245.25</v>
      </c>
      <c r="N32">
        <f>K32/4</f>
        <v>245.25</v>
      </c>
    </row>
    <row r="33" spans="1:14" ht="15.75">
      <c r="A33" s="50" t="s">
        <v>3</v>
      </c>
      <c r="B33" s="5">
        <v>1998</v>
      </c>
      <c r="C33" s="21" t="s">
        <v>4</v>
      </c>
      <c r="D33" s="20" t="s">
        <v>84</v>
      </c>
      <c r="E33" s="241" t="s">
        <v>340</v>
      </c>
      <c r="F33" s="357" t="s">
        <v>312</v>
      </c>
      <c r="G33" s="564" t="s">
        <v>589</v>
      </c>
      <c r="I33" s="7">
        <v>41407</v>
      </c>
      <c r="J33" s="7">
        <v>41771</v>
      </c>
      <c r="K33" s="63">
        <v>690</v>
      </c>
      <c r="L33" s="63">
        <v>25000</v>
      </c>
      <c r="M33" s="188">
        <v>1587.5</v>
      </c>
      <c r="N33">
        <f>SUM(K33:K46)/4</f>
        <v>1587.5</v>
      </c>
    </row>
    <row r="34" spans="1:14" ht="15.75">
      <c r="A34" s="50" t="s">
        <v>5</v>
      </c>
      <c r="B34" s="5">
        <v>1997</v>
      </c>
      <c r="C34" s="21" t="s">
        <v>6</v>
      </c>
      <c r="D34" s="29" t="s">
        <v>84</v>
      </c>
      <c r="E34" s="241" t="s">
        <v>340</v>
      </c>
      <c r="F34" s="358" t="s">
        <v>313</v>
      </c>
      <c r="G34" s="564"/>
      <c r="I34" s="7">
        <v>41407</v>
      </c>
      <c r="J34" s="7">
        <v>41771</v>
      </c>
      <c r="K34" s="63">
        <v>570</v>
      </c>
      <c r="L34" s="63">
        <v>20000</v>
      </c>
    </row>
    <row r="35" spans="1:14" ht="15.75">
      <c r="A35" s="50" t="s">
        <v>19</v>
      </c>
      <c r="B35" s="10">
        <v>2003</v>
      </c>
      <c r="C35" s="21" t="s">
        <v>20</v>
      </c>
      <c r="D35" s="20" t="s">
        <v>84</v>
      </c>
      <c r="E35" s="241" t="s">
        <v>340</v>
      </c>
      <c r="F35" s="359" t="s">
        <v>314</v>
      </c>
      <c r="G35" s="564"/>
      <c r="I35" s="7">
        <v>41407</v>
      </c>
      <c r="J35" s="7">
        <v>41771</v>
      </c>
      <c r="K35" s="65">
        <v>738</v>
      </c>
      <c r="L35" s="65">
        <v>27000</v>
      </c>
    </row>
    <row r="36" spans="1:14" ht="15.75">
      <c r="A36" s="50" t="s">
        <v>23</v>
      </c>
      <c r="B36" s="10">
        <v>1990</v>
      </c>
      <c r="C36" s="21" t="s">
        <v>24</v>
      </c>
      <c r="D36" s="20" t="s">
        <v>84</v>
      </c>
      <c r="E36" s="241" t="s">
        <v>340</v>
      </c>
      <c r="F36" s="360" t="s">
        <v>315</v>
      </c>
      <c r="G36" s="564"/>
      <c r="I36" s="7">
        <v>41407</v>
      </c>
      <c r="J36" s="7">
        <v>41771</v>
      </c>
      <c r="K36" s="65">
        <v>714</v>
      </c>
      <c r="L36" s="65">
        <v>26000</v>
      </c>
    </row>
    <row r="37" spans="1:14" ht="15.75">
      <c r="A37" s="50" t="s">
        <v>25</v>
      </c>
      <c r="B37" s="10">
        <v>1991</v>
      </c>
      <c r="C37" s="21" t="s">
        <v>26</v>
      </c>
      <c r="D37" s="20" t="s">
        <v>84</v>
      </c>
      <c r="E37" s="241" t="s">
        <v>340</v>
      </c>
      <c r="F37" s="361" t="s">
        <v>316</v>
      </c>
      <c r="G37" s="564"/>
      <c r="I37" s="7">
        <v>41407</v>
      </c>
      <c r="J37" s="7">
        <v>41771</v>
      </c>
      <c r="K37" s="65">
        <v>426</v>
      </c>
      <c r="L37" s="65">
        <v>14000</v>
      </c>
    </row>
    <row r="38" spans="1:14" ht="15.75">
      <c r="A38" s="50" t="s">
        <v>27</v>
      </c>
      <c r="B38" s="10">
        <v>1995</v>
      </c>
      <c r="C38" s="21" t="s">
        <v>28</v>
      </c>
      <c r="D38" s="20" t="s">
        <v>84</v>
      </c>
      <c r="E38" s="241" t="s">
        <v>340</v>
      </c>
      <c r="F38" s="361" t="s">
        <v>317</v>
      </c>
      <c r="G38" s="564"/>
      <c r="I38" s="7">
        <v>41407</v>
      </c>
      <c r="J38" s="7">
        <v>41771</v>
      </c>
      <c r="K38" s="65">
        <v>570</v>
      </c>
      <c r="L38" s="65">
        <v>20000</v>
      </c>
    </row>
    <row r="39" spans="1:14" ht="15.75">
      <c r="A39" s="50" t="s">
        <v>29</v>
      </c>
      <c r="B39" s="10">
        <v>1995</v>
      </c>
      <c r="C39" s="21" t="s">
        <v>66</v>
      </c>
      <c r="D39" s="20" t="s">
        <v>84</v>
      </c>
      <c r="E39" s="241" t="s">
        <v>340</v>
      </c>
      <c r="F39" s="361" t="s">
        <v>318</v>
      </c>
      <c r="G39" s="564"/>
      <c r="I39" s="7">
        <v>41407</v>
      </c>
      <c r="J39" s="7">
        <v>41771</v>
      </c>
      <c r="K39" s="65">
        <v>546</v>
      </c>
      <c r="L39" s="65">
        <v>19000</v>
      </c>
    </row>
    <row r="40" spans="1:14" ht="15.75">
      <c r="A40" s="50" t="s">
        <v>37</v>
      </c>
      <c r="B40" s="10">
        <v>1994</v>
      </c>
      <c r="C40" s="21" t="s">
        <v>38</v>
      </c>
      <c r="D40" s="20" t="s">
        <v>86</v>
      </c>
      <c r="E40" s="356" t="s">
        <v>339</v>
      </c>
      <c r="F40" s="361" t="s">
        <v>319</v>
      </c>
      <c r="G40" s="564"/>
      <c r="I40" s="7">
        <v>41407</v>
      </c>
      <c r="J40" s="7">
        <v>41771</v>
      </c>
      <c r="K40" s="65">
        <v>198</v>
      </c>
      <c r="L40" s="65">
        <v>4500</v>
      </c>
    </row>
    <row r="41" spans="1:14" ht="15.75">
      <c r="A41" s="50" t="s">
        <v>39</v>
      </c>
      <c r="B41" s="10">
        <v>1993</v>
      </c>
      <c r="C41" s="21" t="s">
        <v>40</v>
      </c>
      <c r="D41" s="20" t="s">
        <v>87</v>
      </c>
      <c r="E41" s="241" t="s">
        <v>102</v>
      </c>
      <c r="F41" s="361" t="s">
        <v>320</v>
      </c>
      <c r="G41" s="564"/>
      <c r="I41" s="7">
        <v>41407</v>
      </c>
      <c r="J41" s="7">
        <v>41771</v>
      </c>
      <c r="K41" s="65">
        <v>174</v>
      </c>
      <c r="L41" s="65">
        <v>3500</v>
      </c>
    </row>
    <row r="42" spans="1:14" ht="15.75">
      <c r="A42" s="50" t="s">
        <v>41</v>
      </c>
      <c r="B42" s="10">
        <v>2007</v>
      </c>
      <c r="C42" s="21" t="s">
        <v>134</v>
      </c>
      <c r="D42" s="20" t="s">
        <v>86</v>
      </c>
      <c r="E42" s="241" t="s">
        <v>340</v>
      </c>
      <c r="F42" s="358" t="s">
        <v>321</v>
      </c>
      <c r="G42" s="564"/>
      <c r="I42" s="7">
        <v>41407</v>
      </c>
      <c r="J42" s="7">
        <v>41771</v>
      </c>
      <c r="K42" s="65">
        <v>140</v>
      </c>
      <c r="L42" s="65">
        <v>2000</v>
      </c>
    </row>
    <row r="43" spans="1:14" ht="15.75">
      <c r="A43" s="50" t="s">
        <v>63</v>
      </c>
      <c r="B43" s="5">
        <v>2008</v>
      </c>
      <c r="C43" s="21" t="s">
        <v>49</v>
      </c>
      <c r="D43" s="20" t="s">
        <v>86</v>
      </c>
      <c r="E43" s="241" t="s">
        <v>89</v>
      </c>
      <c r="F43" s="361" t="s">
        <v>322</v>
      </c>
      <c r="G43" s="564"/>
      <c r="I43" s="7">
        <v>41407</v>
      </c>
      <c r="J43" s="7">
        <v>41771</v>
      </c>
      <c r="K43" s="65">
        <v>402</v>
      </c>
      <c r="L43" s="65">
        <v>13000</v>
      </c>
    </row>
    <row r="44" spans="1:14" ht="15.75">
      <c r="A44" s="50" t="s">
        <v>63</v>
      </c>
      <c r="B44" s="5">
        <v>2008</v>
      </c>
      <c r="C44" s="21" t="s">
        <v>50</v>
      </c>
      <c r="D44" s="20" t="s">
        <v>86</v>
      </c>
      <c r="E44" s="356" t="s">
        <v>345</v>
      </c>
      <c r="F44" s="361" t="s">
        <v>323</v>
      </c>
      <c r="G44" s="564"/>
      <c r="I44" s="7">
        <v>41407</v>
      </c>
      <c r="J44" s="7">
        <v>41771</v>
      </c>
      <c r="K44" s="65">
        <v>402</v>
      </c>
      <c r="L44" s="65">
        <v>13000</v>
      </c>
    </row>
    <row r="45" spans="1:14" ht="15.75">
      <c r="A45" s="50" t="s">
        <v>64</v>
      </c>
      <c r="B45" s="20">
        <v>2007</v>
      </c>
      <c r="C45" s="21" t="s">
        <v>95</v>
      </c>
      <c r="D45" s="20" t="s">
        <v>86</v>
      </c>
      <c r="E45" s="241" t="s">
        <v>101</v>
      </c>
      <c r="F45" s="358" t="s">
        <v>324</v>
      </c>
      <c r="G45" s="564"/>
      <c r="I45" s="7">
        <v>41407</v>
      </c>
      <c r="J45" s="7">
        <v>41771</v>
      </c>
      <c r="K45" s="349">
        <v>522</v>
      </c>
      <c r="L45" s="65">
        <v>18000</v>
      </c>
    </row>
    <row r="46" spans="1:14" ht="16.5" thickBot="1">
      <c r="A46" s="50" t="s">
        <v>243</v>
      </c>
      <c r="B46" s="10">
        <v>2010</v>
      </c>
      <c r="C46" s="21" t="s">
        <v>160</v>
      </c>
      <c r="D46" s="20" t="s">
        <v>86</v>
      </c>
      <c r="E46" s="241" t="s">
        <v>161</v>
      </c>
      <c r="F46" s="362" t="s">
        <v>325</v>
      </c>
      <c r="G46" s="564"/>
      <c r="I46" s="7">
        <v>41407</v>
      </c>
      <c r="J46" s="7">
        <v>41771</v>
      </c>
      <c r="K46" s="354">
        <v>258</v>
      </c>
      <c r="L46" s="65">
        <v>7000</v>
      </c>
    </row>
    <row r="47" spans="1:14" ht="16.5" thickBot="1">
      <c r="A47" s="50" t="s">
        <v>45</v>
      </c>
      <c r="B47" s="5">
        <v>2009</v>
      </c>
      <c r="C47" s="21" t="s">
        <v>48</v>
      </c>
      <c r="D47" s="20" t="s">
        <v>86</v>
      </c>
      <c r="E47" s="241" t="s">
        <v>100</v>
      </c>
      <c r="F47" s="365" t="s">
        <v>326</v>
      </c>
      <c r="G47" s="367" t="s">
        <v>590</v>
      </c>
      <c r="I47" s="7">
        <v>41407</v>
      </c>
      <c r="J47" s="7">
        <v>41771</v>
      </c>
      <c r="K47" s="136">
        <v>2058</v>
      </c>
      <c r="L47" s="65">
        <v>82000</v>
      </c>
      <c r="M47">
        <v>514.5</v>
      </c>
      <c r="N47">
        <f>K47/4</f>
        <v>514.5</v>
      </c>
    </row>
    <row r="48" spans="1:14" ht="16.5" thickBot="1">
      <c r="A48" s="50" t="s">
        <v>328</v>
      </c>
      <c r="B48" s="142">
        <v>2003</v>
      </c>
      <c r="C48" s="346" t="s">
        <v>329</v>
      </c>
      <c r="D48" s="202" t="s">
        <v>330</v>
      </c>
      <c r="E48" s="241" t="s">
        <v>287</v>
      </c>
      <c r="F48" s="365" t="s">
        <v>331</v>
      </c>
      <c r="G48" s="367" t="s">
        <v>591</v>
      </c>
      <c r="I48" s="7">
        <v>41421</v>
      </c>
      <c r="J48" s="7">
        <v>41785</v>
      </c>
      <c r="K48" s="257">
        <v>594</v>
      </c>
      <c r="L48" s="257">
        <v>21000</v>
      </c>
      <c r="M48">
        <v>148.5</v>
      </c>
      <c r="N48">
        <f>K48/4</f>
        <v>148.5</v>
      </c>
    </row>
    <row r="49" spans="1:24" ht="16.5" thickBot="1">
      <c r="A49" s="50" t="s">
        <v>332</v>
      </c>
      <c r="B49" s="142">
        <v>2001</v>
      </c>
      <c r="C49" s="346" t="s">
        <v>333</v>
      </c>
      <c r="D49" s="202" t="s">
        <v>330</v>
      </c>
      <c r="E49" s="241" t="s">
        <v>287</v>
      </c>
      <c r="F49" s="365" t="s">
        <v>334</v>
      </c>
      <c r="G49" s="367" t="s">
        <v>592</v>
      </c>
      <c r="I49" s="7">
        <v>41423</v>
      </c>
      <c r="J49" s="7">
        <v>41787</v>
      </c>
      <c r="K49" s="257">
        <v>738</v>
      </c>
      <c r="L49" s="257">
        <v>24000</v>
      </c>
      <c r="M49">
        <v>184.5</v>
      </c>
      <c r="N49">
        <f>K49/4</f>
        <v>184.5</v>
      </c>
    </row>
    <row r="53" spans="1:24">
      <c r="E53" t="s">
        <v>593</v>
      </c>
      <c r="G53" s="367" t="s">
        <v>582</v>
      </c>
      <c r="H53" s="188">
        <v>183.38</v>
      </c>
      <c r="J53" s="371" t="s">
        <v>510</v>
      </c>
      <c r="K53" s="371" t="s">
        <v>508</v>
      </c>
      <c r="L53" s="372"/>
      <c r="M53" s="372"/>
      <c r="N53" s="372"/>
      <c r="O53" s="372"/>
      <c r="P53" s="372"/>
      <c r="Q53" s="372"/>
      <c r="R53" s="372"/>
      <c r="S53" s="372"/>
      <c r="T53" s="372"/>
      <c r="U53" s="372"/>
      <c r="V53" s="372"/>
      <c r="W53" s="372"/>
      <c r="X53" s="372"/>
    </row>
    <row r="54" spans="1:24">
      <c r="E54" t="s">
        <v>511</v>
      </c>
      <c r="G54" s="367" t="s">
        <v>583</v>
      </c>
      <c r="H54" s="188">
        <v>123.75</v>
      </c>
      <c r="J54" s="372" t="s">
        <v>511</v>
      </c>
      <c r="K54" s="372"/>
      <c r="L54" s="372"/>
      <c r="M54" s="372"/>
      <c r="N54" s="372"/>
      <c r="O54" s="372"/>
      <c r="P54" s="372"/>
      <c r="Q54" s="372"/>
      <c r="R54" s="372"/>
      <c r="S54" s="372"/>
      <c r="T54" s="372"/>
      <c r="U54" s="372"/>
      <c r="V54" s="372"/>
      <c r="W54" s="372"/>
      <c r="X54" s="372"/>
    </row>
    <row r="55" spans="1:24">
      <c r="E55" t="s">
        <v>505</v>
      </c>
      <c r="G55" s="367" t="s">
        <v>584</v>
      </c>
      <c r="H55" s="188">
        <v>93.38</v>
      </c>
      <c r="J55" s="372" t="s">
        <v>505</v>
      </c>
      <c r="K55" s="372"/>
      <c r="L55" s="372"/>
      <c r="M55" s="372"/>
      <c r="N55" s="372"/>
      <c r="O55" s="372"/>
      <c r="P55" s="372"/>
      <c r="Q55" s="372"/>
      <c r="R55" s="372"/>
      <c r="S55" s="372"/>
      <c r="T55" s="372"/>
      <c r="U55" s="372"/>
      <c r="V55" s="372"/>
      <c r="W55" s="372"/>
      <c r="X55" s="372"/>
    </row>
    <row r="56" spans="1:24">
      <c r="E56" t="s">
        <v>422</v>
      </c>
      <c r="G56" s="367" t="s">
        <v>585</v>
      </c>
      <c r="H56" s="188">
        <v>137.25</v>
      </c>
      <c r="J56" s="372" t="s">
        <v>422</v>
      </c>
      <c r="K56" s="372"/>
      <c r="L56" s="372"/>
      <c r="M56" s="372"/>
      <c r="N56" s="372"/>
      <c r="O56" s="372"/>
      <c r="P56" s="372"/>
      <c r="Q56" s="372"/>
      <c r="R56" s="372"/>
      <c r="S56" s="372"/>
      <c r="T56" s="372"/>
      <c r="U56" s="372"/>
      <c r="V56" s="372"/>
      <c r="W56" s="372"/>
      <c r="X56" s="372"/>
    </row>
    <row r="57" spans="1:24">
      <c r="E57" t="s">
        <v>594</v>
      </c>
      <c r="G57" s="367" t="s">
        <v>586</v>
      </c>
      <c r="H57" s="188">
        <v>767.25</v>
      </c>
      <c r="J57" s="371" t="s">
        <v>434</v>
      </c>
      <c r="K57" s="371" t="s">
        <v>436</v>
      </c>
      <c r="L57" s="372"/>
      <c r="M57" s="372"/>
      <c r="N57" s="372"/>
      <c r="O57" s="372"/>
      <c r="P57" s="372"/>
      <c r="Q57" s="372"/>
      <c r="R57" s="372"/>
      <c r="S57" s="372"/>
      <c r="T57" s="372"/>
      <c r="U57" s="372"/>
      <c r="V57" s="372"/>
      <c r="W57" s="372"/>
      <c r="X57" s="372"/>
    </row>
    <row r="58" spans="1:24">
      <c r="E58" t="s">
        <v>595</v>
      </c>
      <c r="G58" s="367" t="s">
        <v>587</v>
      </c>
      <c r="H58" s="188">
        <v>759.75</v>
      </c>
      <c r="J58" s="371" t="s">
        <v>423</v>
      </c>
      <c r="K58" s="371" t="s">
        <v>425</v>
      </c>
      <c r="L58" s="371" t="s">
        <v>429</v>
      </c>
      <c r="M58" s="371" t="s">
        <v>432</v>
      </c>
      <c r="N58" s="372"/>
      <c r="O58" s="372"/>
      <c r="P58" s="372"/>
      <c r="Q58" s="372"/>
      <c r="R58" s="372"/>
      <c r="S58" s="372"/>
      <c r="T58" s="372"/>
      <c r="U58" s="372"/>
      <c r="V58" s="372"/>
      <c r="W58" s="372"/>
      <c r="X58" s="372"/>
    </row>
    <row r="59" spans="1:24">
      <c r="E59" t="s">
        <v>310</v>
      </c>
      <c r="G59" s="367" t="s">
        <v>588</v>
      </c>
      <c r="H59" s="188">
        <v>245.25</v>
      </c>
      <c r="J59" s="372" t="s">
        <v>310</v>
      </c>
      <c r="K59" s="372"/>
      <c r="L59" s="372"/>
      <c r="M59" s="372"/>
      <c r="N59" s="372"/>
      <c r="O59" s="372"/>
      <c r="P59" s="372"/>
      <c r="Q59" s="372"/>
      <c r="R59" s="372"/>
      <c r="S59" s="372"/>
      <c r="T59" s="372"/>
      <c r="U59" s="372"/>
      <c r="V59" s="372"/>
      <c r="W59" s="372"/>
      <c r="X59" s="372"/>
    </row>
    <row r="60" spans="1:24">
      <c r="E60" t="s">
        <v>596</v>
      </c>
      <c r="G60" s="367" t="s">
        <v>589</v>
      </c>
      <c r="H60" s="188">
        <v>1587.5</v>
      </c>
      <c r="J60" s="371" t="s">
        <v>312</v>
      </c>
      <c r="K60" s="371" t="s">
        <v>313</v>
      </c>
      <c r="L60" s="371" t="s">
        <v>314</v>
      </c>
      <c r="M60" s="371" t="s">
        <v>315</v>
      </c>
      <c r="N60" s="371" t="s">
        <v>316</v>
      </c>
      <c r="O60" s="371" t="s">
        <v>317</v>
      </c>
      <c r="P60" s="371" t="s">
        <v>318</v>
      </c>
      <c r="Q60" s="371" t="s">
        <v>319</v>
      </c>
      <c r="R60" s="371" t="s">
        <v>320</v>
      </c>
      <c r="S60" s="371" t="s">
        <v>321</v>
      </c>
      <c r="T60" s="371" t="s">
        <v>322</v>
      </c>
      <c r="U60" s="371" t="s">
        <v>323</v>
      </c>
      <c r="V60" s="371" t="s">
        <v>324</v>
      </c>
      <c r="W60" s="371" t="s">
        <v>325</v>
      </c>
      <c r="X60" s="372"/>
    </row>
    <row r="61" spans="1:24">
      <c r="E61" t="s">
        <v>326</v>
      </c>
      <c r="G61" s="367" t="s">
        <v>590</v>
      </c>
      <c r="H61" s="188">
        <v>514.5</v>
      </c>
      <c r="J61" s="372" t="s">
        <v>326</v>
      </c>
      <c r="K61" s="372"/>
      <c r="L61" s="372"/>
      <c r="M61" s="372"/>
      <c r="N61" s="372"/>
      <c r="O61" s="372"/>
      <c r="P61" s="372"/>
      <c r="Q61" s="372"/>
      <c r="R61" s="372"/>
      <c r="S61" s="372"/>
      <c r="T61" s="372"/>
      <c r="U61" s="372"/>
      <c r="V61" s="372"/>
      <c r="W61" s="372"/>
      <c r="X61" s="372"/>
    </row>
    <row r="62" spans="1:24">
      <c r="E62" t="s">
        <v>331</v>
      </c>
      <c r="G62" s="367" t="s">
        <v>591</v>
      </c>
      <c r="H62" s="188">
        <v>148.5</v>
      </c>
      <c r="J62" s="372" t="s">
        <v>331</v>
      </c>
      <c r="K62" s="372"/>
      <c r="L62" s="372"/>
      <c r="M62" s="372"/>
      <c r="N62" s="372"/>
      <c r="O62" s="372"/>
      <c r="P62" s="372"/>
      <c r="Q62" s="372"/>
      <c r="R62" s="372"/>
      <c r="S62" s="372"/>
      <c r="T62" s="372"/>
      <c r="U62" s="372"/>
      <c r="V62" s="372"/>
      <c r="W62" s="372"/>
      <c r="X62" s="372"/>
    </row>
    <row r="63" spans="1:24">
      <c r="E63" t="s">
        <v>334</v>
      </c>
      <c r="G63" s="367" t="s">
        <v>592</v>
      </c>
      <c r="H63" s="188">
        <v>184.5</v>
      </c>
      <c r="J63" s="372" t="s">
        <v>334</v>
      </c>
      <c r="K63" s="372"/>
      <c r="L63" s="372"/>
      <c r="M63" s="372"/>
      <c r="N63" s="372"/>
      <c r="O63" s="372"/>
      <c r="P63" s="372"/>
      <c r="Q63" s="372"/>
      <c r="R63" s="372"/>
      <c r="S63" s="372"/>
      <c r="T63" s="372"/>
      <c r="U63" s="372"/>
      <c r="V63" s="372"/>
      <c r="W63" s="372"/>
      <c r="X63" s="372"/>
    </row>
    <row r="64" spans="1:24">
      <c r="H64" s="188"/>
      <c r="J64" s="372"/>
      <c r="K64" s="372"/>
      <c r="L64" s="372"/>
      <c r="M64" s="372"/>
      <c r="N64" s="372"/>
      <c r="O64" s="372"/>
      <c r="P64" s="372"/>
      <c r="Q64" s="372"/>
      <c r="R64" s="372"/>
      <c r="S64" s="372"/>
      <c r="T64" s="372"/>
      <c r="U64" s="372"/>
      <c r="V64" s="372"/>
      <c r="W64" s="372"/>
      <c r="X64" s="372"/>
    </row>
    <row r="65" spans="10:24">
      <c r="J65" s="372"/>
      <c r="K65" s="372"/>
      <c r="L65" s="372"/>
      <c r="M65" s="372"/>
      <c r="N65" s="372"/>
      <c r="O65" s="372"/>
      <c r="P65" s="372"/>
      <c r="Q65" s="372"/>
      <c r="R65" s="372"/>
      <c r="S65" s="372"/>
      <c r="T65" s="372"/>
      <c r="U65" s="372"/>
      <c r="V65" s="372"/>
      <c r="W65" s="372"/>
      <c r="X65" s="372"/>
    </row>
  </sheetData>
  <mergeCells count="4">
    <mergeCell ref="G21:G22"/>
    <mergeCell ref="G26:G27"/>
    <mergeCell ref="G28:G31"/>
    <mergeCell ref="G33:G46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53"/>
  <sheetViews>
    <sheetView topLeftCell="B1" workbookViewId="0">
      <selection activeCell="Q1" sqref="Q1:Q1048576"/>
    </sheetView>
  </sheetViews>
  <sheetFormatPr defaultRowHeight="15"/>
  <cols>
    <col min="1" max="1" width="22.28515625" bestFit="1" customWidth="1"/>
    <col min="4" max="4" width="26.7109375" bestFit="1" customWidth="1"/>
    <col min="5" max="5" width="21.7109375" bestFit="1" customWidth="1"/>
    <col min="6" max="6" width="13.42578125" customWidth="1"/>
    <col min="7" max="8" width="9.5703125" style="333" bestFit="1" customWidth="1"/>
    <col min="9" max="11" width="9.140625" style="188"/>
    <col min="16" max="18" width="9.140625" style="188"/>
    <col min="19" max="19" width="55.7109375" bestFit="1" customWidth="1"/>
  </cols>
  <sheetData>
    <row r="3" spans="1:19">
      <c r="A3" t="s">
        <v>11</v>
      </c>
      <c r="B3">
        <v>1995</v>
      </c>
      <c r="C3" t="s">
        <v>12</v>
      </c>
      <c r="D3" t="s">
        <v>84</v>
      </c>
      <c r="E3" t="s">
        <v>340</v>
      </c>
      <c r="F3" t="s">
        <v>530</v>
      </c>
      <c r="G3" s="333">
        <v>41299</v>
      </c>
      <c r="H3" s="333">
        <v>41663</v>
      </c>
      <c r="I3" s="188">
        <v>954</v>
      </c>
      <c r="J3" s="188">
        <v>32000</v>
      </c>
      <c r="K3" s="188">
        <v>0.1</v>
      </c>
      <c r="M3" s="188">
        <f>J3*2.7%+90</f>
        <v>954.00000000000011</v>
      </c>
      <c r="N3" s="188">
        <f>M3-I3</f>
        <v>0</v>
      </c>
    </row>
    <row r="4" spans="1:19">
      <c r="A4" t="s">
        <v>108</v>
      </c>
      <c r="B4">
        <v>1998</v>
      </c>
      <c r="C4" t="s">
        <v>105</v>
      </c>
      <c r="D4" t="s">
        <v>106</v>
      </c>
      <c r="E4" t="s">
        <v>340</v>
      </c>
      <c r="F4" t="s">
        <v>531</v>
      </c>
      <c r="G4" s="333">
        <v>41299</v>
      </c>
      <c r="H4" s="333">
        <v>41663</v>
      </c>
      <c r="I4" s="188">
        <v>184.5</v>
      </c>
      <c r="J4" s="188">
        <v>3500</v>
      </c>
      <c r="K4" s="188">
        <v>0.1</v>
      </c>
      <c r="M4" s="188">
        <f t="shared" ref="M4:M39" si="0">J4*2.7%+90</f>
        <v>184.5</v>
      </c>
      <c r="N4" s="188">
        <f t="shared" ref="N4:N39" si="1">M4-I4</f>
        <v>0</v>
      </c>
      <c r="P4" s="188">
        <f>(29000+3200)*2.7%+2*90</f>
        <v>1049.4000000000001</v>
      </c>
      <c r="Q4" s="188">
        <f>P4/4</f>
        <v>262.35000000000002</v>
      </c>
      <c r="R4" s="189">
        <v>262.35000000000002</v>
      </c>
      <c r="S4" t="s">
        <v>537</v>
      </c>
    </row>
    <row r="6" spans="1:19">
      <c r="A6" t="s">
        <v>517</v>
      </c>
      <c r="B6">
        <v>1987</v>
      </c>
      <c r="C6" t="s">
        <v>55</v>
      </c>
      <c r="D6" t="s">
        <v>523</v>
      </c>
      <c r="E6" t="s">
        <v>340</v>
      </c>
      <c r="F6" t="s">
        <v>516</v>
      </c>
      <c r="G6" s="333">
        <v>41640</v>
      </c>
      <c r="H6" s="333">
        <v>42004</v>
      </c>
      <c r="I6" s="188">
        <f t="shared" ref="I6:I11" si="2">J6*2.7%+90</f>
        <v>603.00000000000011</v>
      </c>
      <c r="J6" s="188">
        <v>19000</v>
      </c>
      <c r="K6" s="188">
        <v>0.1</v>
      </c>
      <c r="M6" s="188">
        <f t="shared" si="0"/>
        <v>603.00000000000011</v>
      </c>
      <c r="N6" s="188"/>
    </row>
    <row r="7" spans="1:19">
      <c r="A7" t="s">
        <v>267</v>
      </c>
      <c r="B7">
        <v>1989</v>
      </c>
      <c r="C7" t="s">
        <v>67</v>
      </c>
      <c r="D7" t="s">
        <v>302</v>
      </c>
      <c r="E7" t="s">
        <v>340</v>
      </c>
      <c r="F7" t="s">
        <v>518</v>
      </c>
      <c r="G7" s="333">
        <v>41640</v>
      </c>
      <c r="H7" s="333">
        <v>42004</v>
      </c>
      <c r="I7" s="188">
        <f t="shared" si="2"/>
        <v>387.00000000000006</v>
      </c>
      <c r="J7" s="188">
        <v>11000</v>
      </c>
      <c r="K7" s="188">
        <v>0.1</v>
      </c>
      <c r="M7" s="188">
        <f t="shared" si="0"/>
        <v>387.00000000000006</v>
      </c>
      <c r="N7" s="188"/>
    </row>
    <row r="8" spans="1:19">
      <c r="A8" t="s">
        <v>522</v>
      </c>
      <c r="B8">
        <v>1986</v>
      </c>
      <c r="C8" t="s">
        <v>58</v>
      </c>
      <c r="D8" t="s">
        <v>222</v>
      </c>
      <c r="E8" t="s">
        <v>340</v>
      </c>
      <c r="F8" t="s">
        <v>521</v>
      </c>
      <c r="G8" s="333">
        <v>41640</v>
      </c>
      <c r="H8" s="333">
        <v>42004</v>
      </c>
      <c r="I8" s="188">
        <f t="shared" si="2"/>
        <v>360.00000000000006</v>
      </c>
      <c r="J8" s="188">
        <v>10000</v>
      </c>
      <c r="K8" s="188">
        <v>0.1</v>
      </c>
      <c r="M8" s="188">
        <f t="shared" si="0"/>
        <v>360.00000000000006</v>
      </c>
      <c r="N8" s="188"/>
    </row>
    <row r="9" spans="1:19">
      <c r="A9" t="s">
        <v>262</v>
      </c>
      <c r="B9">
        <v>1989</v>
      </c>
      <c r="C9" t="s">
        <v>59</v>
      </c>
      <c r="D9" t="s">
        <v>523</v>
      </c>
      <c r="E9" t="s">
        <v>340</v>
      </c>
      <c r="F9" t="s">
        <v>525</v>
      </c>
      <c r="G9" s="333">
        <v>41640</v>
      </c>
      <c r="H9" s="333">
        <v>42004</v>
      </c>
      <c r="I9" s="188">
        <f t="shared" si="2"/>
        <v>414.00000000000006</v>
      </c>
      <c r="J9" s="188">
        <v>12000</v>
      </c>
      <c r="K9" s="188">
        <v>0.1</v>
      </c>
      <c r="M9" s="188">
        <f t="shared" si="0"/>
        <v>414.00000000000006</v>
      </c>
      <c r="N9" s="188"/>
    </row>
    <row r="10" spans="1:19">
      <c r="A10" t="s">
        <v>266</v>
      </c>
      <c r="B10">
        <v>2007</v>
      </c>
      <c r="C10" t="s">
        <v>81</v>
      </c>
      <c r="D10" t="s">
        <v>461</v>
      </c>
      <c r="E10" t="s">
        <v>341</v>
      </c>
      <c r="F10" t="s">
        <v>526</v>
      </c>
      <c r="G10" s="333">
        <v>41640</v>
      </c>
      <c r="H10" s="333">
        <v>42004</v>
      </c>
      <c r="I10" s="188">
        <f t="shared" si="2"/>
        <v>630.00000000000011</v>
      </c>
      <c r="J10" s="188">
        <v>20000</v>
      </c>
      <c r="K10" s="188">
        <v>0.1</v>
      </c>
      <c r="M10" s="188">
        <f t="shared" si="0"/>
        <v>630.00000000000011</v>
      </c>
      <c r="N10" s="188"/>
    </row>
    <row r="11" spans="1:19">
      <c r="A11" t="s">
        <v>268</v>
      </c>
      <c r="B11">
        <v>2003</v>
      </c>
      <c r="C11" t="s">
        <v>62</v>
      </c>
      <c r="D11" t="s">
        <v>437</v>
      </c>
      <c r="E11" t="s">
        <v>342</v>
      </c>
      <c r="F11" t="s">
        <v>528</v>
      </c>
      <c r="G11" s="333">
        <v>41640</v>
      </c>
      <c r="H11" s="333">
        <v>42004</v>
      </c>
      <c r="I11" s="188">
        <f t="shared" si="2"/>
        <v>157.5</v>
      </c>
      <c r="J11" s="188">
        <v>2500</v>
      </c>
      <c r="K11" s="188">
        <v>0.1</v>
      </c>
      <c r="M11" s="188">
        <f t="shared" si="0"/>
        <v>157.5</v>
      </c>
      <c r="N11" s="188"/>
      <c r="P11" s="188">
        <f>SUM(M6:M11)</f>
        <v>2551.5000000000005</v>
      </c>
      <c r="Q11" s="188">
        <f>P11/4</f>
        <v>637.87500000000011</v>
      </c>
      <c r="R11" s="189">
        <v>637.88</v>
      </c>
      <c r="S11" t="s">
        <v>538</v>
      </c>
    </row>
    <row r="12" spans="1:19">
      <c r="M12" s="188"/>
      <c r="N12" s="188"/>
    </row>
    <row r="13" spans="1:19">
      <c r="A13" t="s">
        <v>176</v>
      </c>
      <c r="B13">
        <v>2010</v>
      </c>
      <c r="C13" t="s">
        <v>175</v>
      </c>
      <c r="D13" t="s">
        <v>177</v>
      </c>
      <c r="E13" t="s">
        <v>343</v>
      </c>
      <c r="F13" t="s">
        <v>366</v>
      </c>
      <c r="G13" s="333">
        <v>41460</v>
      </c>
      <c r="H13" s="333">
        <v>41459</v>
      </c>
      <c r="I13" s="188">
        <v>630.00000000000011</v>
      </c>
      <c r="J13" s="188">
        <v>20000</v>
      </c>
      <c r="K13" s="188">
        <v>0.1</v>
      </c>
      <c r="M13" s="188">
        <f t="shared" si="0"/>
        <v>630.00000000000011</v>
      </c>
      <c r="N13" s="188">
        <f t="shared" si="1"/>
        <v>0</v>
      </c>
      <c r="P13" s="188">
        <f>M13</f>
        <v>630.00000000000011</v>
      </c>
      <c r="Q13" s="188">
        <f>P13/4</f>
        <v>157.50000000000003</v>
      </c>
      <c r="R13" s="189">
        <v>157.5</v>
      </c>
      <c r="S13" t="s">
        <v>366</v>
      </c>
    </row>
    <row r="14" spans="1:19">
      <c r="M14" s="188"/>
      <c r="N14" s="188"/>
    </row>
    <row r="15" spans="1:19">
      <c r="A15" t="s">
        <v>196</v>
      </c>
      <c r="B15">
        <v>2012</v>
      </c>
      <c r="C15" t="s">
        <v>201</v>
      </c>
      <c r="D15" t="s">
        <v>198</v>
      </c>
      <c r="E15" t="s">
        <v>336</v>
      </c>
      <c r="F15" t="s">
        <v>368</v>
      </c>
      <c r="G15" s="333">
        <v>41461</v>
      </c>
      <c r="H15" s="333">
        <v>41825</v>
      </c>
      <c r="I15" s="188">
        <v>495.00000000000006</v>
      </c>
      <c r="J15" s="188">
        <v>15000</v>
      </c>
      <c r="K15" s="188">
        <v>0.1</v>
      </c>
      <c r="M15" s="188">
        <f>J15*2.7%+90</f>
        <v>495.00000000000006</v>
      </c>
      <c r="N15" s="188">
        <f>M15-I15</f>
        <v>0</v>
      </c>
    </row>
    <row r="16" spans="1:19">
      <c r="A16" t="s">
        <v>196</v>
      </c>
      <c r="B16">
        <v>2012</v>
      </c>
      <c r="C16" t="s">
        <v>197</v>
      </c>
      <c r="D16" t="s">
        <v>198</v>
      </c>
      <c r="E16" t="s">
        <v>336</v>
      </c>
      <c r="F16" t="s">
        <v>369</v>
      </c>
      <c r="G16" s="333">
        <v>41461</v>
      </c>
      <c r="H16" s="333">
        <v>41825</v>
      </c>
      <c r="I16" s="188">
        <v>508.50000000000006</v>
      </c>
      <c r="J16" s="188">
        <v>15500</v>
      </c>
      <c r="K16" s="188">
        <v>0.1</v>
      </c>
      <c r="M16" s="188">
        <f>J16*2.7%+90</f>
        <v>508.50000000000006</v>
      </c>
      <c r="N16" s="188">
        <f>M16-I16</f>
        <v>0</v>
      </c>
      <c r="P16" s="188">
        <f>SUM(M15:M16)</f>
        <v>1003.5000000000001</v>
      </c>
      <c r="Q16" s="188">
        <f>P16/4</f>
        <v>250.87500000000003</v>
      </c>
      <c r="R16" s="189">
        <v>250.87</v>
      </c>
      <c r="S16" t="s">
        <v>539</v>
      </c>
    </row>
    <row r="17" spans="1:19">
      <c r="M17" s="188"/>
      <c r="N17" s="188"/>
    </row>
    <row r="18" spans="1:19">
      <c r="A18" t="s">
        <v>255</v>
      </c>
      <c r="B18">
        <v>2000</v>
      </c>
      <c r="C18" t="s">
        <v>256</v>
      </c>
      <c r="D18" t="s">
        <v>257</v>
      </c>
      <c r="E18" t="s">
        <v>287</v>
      </c>
      <c r="F18" t="s">
        <v>298</v>
      </c>
      <c r="G18" s="333">
        <v>41374</v>
      </c>
      <c r="H18" s="333">
        <v>41738</v>
      </c>
      <c r="I18" s="188">
        <v>179.1</v>
      </c>
      <c r="J18" s="188">
        <v>3300</v>
      </c>
      <c r="K18" s="188">
        <v>0.1</v>
      </c>
      <c r="M18" s="188">
        <f>J18*2.7%+90</f>
        <v>179.10000000000002</v>
      </c>
      <c r="N18" s="188">
        <f>M18-I18</f>
        <v>0</v>
      </c>
      <c r="P18" s="188">
        <f>M18</f>
        <v>179.10000000000002</v>
      </c>
      <c r="Q18" s="188">
        <f>P18/4</f>
        <v>44.775000000000006</v>
      </c>
      <c r="R18" s="189">
        <v>44.76</v>
      </c>
      <c r="S18" t="s">
        <v>298</v>
      </c>
    </row>
    <row r="19" spans="1:19">
      <c r="M19" s="188"/>
      <c r="N19" s="188"/>
    </row>
    <row r="20" spans="1:19">
      <c r="A20" t="s">
        <v>394</v>
      </c>
      <c r="B20">
        <v>2010</v>
      </c>
      <c r="C20" t="s">
        <v>395</v>
      </c>
      <c r="D20" t="s">
        <v>396</v>
      </c>
      <c r="E20" t="s">
        <v>397</v>
      </c>
      <c r="F20" t="s">
        <v>535</v>
      </c>
      <c r="G20" s="333">
        <v>41466</v>
      </c>
      <c r="H20" s="333">
        <v>41830</v>
      </c>
      <c r="I20" s="188">
        <v>738.00000000000011</v>
      </c>
      <c r="J20" s="188">
        <v>24000</v>
      </c>
      <c r="K20" s="188">
        <v>0.1</v>
      </c>
      <c r="M20" s="188">
        <f>J20*2.7%+90</f>
        <v>738.00000000000011</v>
      </c>
      <c r="N20" s="188">
        <f>M20-I20</f>
        <v>0</v>
      </c>
      <c r="P20" s="188">
        <f>M20</f>
        <v>738.00000000000011</v>
      </c>
      <c r="Q20" s="188">
        <f>P20/4</f>
        <v>184.50000000000003</v>
      </c>
      <c r="R20" s="189">
        <v>184.5</v>
      </c>
      <c r="S20" t="s">
        <v>535</v>
      </c>
    </row>
    <row r="21" spans="1:19">
      <c r="M21" s="188"/>
      <c r="N21" s="188"/>
    </row>
    <row r="22" spans="1:19">
      <c r="A22" t="s">
        <v>179</v>
      </c>
      <c r="B22">
        <v>2012</v>
      </c>
      <c r="C22" t="s">
        <v>181</v>
      </c>
      <c r="D22" t="s">
        <v>180</v>
      </c>
      <c r="E22" t="s">
        <v>339</v>
      </c>
      <c r="F22" t="s">
        <v>371</v>
      </c>
      <c r="G22" s="333">
        <v>41468</v>
      </c>
      <c r="H22" s="333">
        <v>41832</v>
      </c>
      <c r="I22" s="188">
        <v>549</v>
      </c>
      <c r="J22" s="188">
        <v>17000</v>
      </c>
      <c r="K22" s="188">
        <v>0.1</v>
      </c>
      <c r="M22" s="188">
        <f t="shared" si="0"/>
        <v>549</v>
      </c>
      <c r="N22" s="188">
        <f t="shared" si="1"/>
        <v>0</v>
      </c>
    </row>
    <row r="23" spans="1:19">
      <c r="A23" t="s">
        <v>179</v>
      </c>
      <c r="B23">
        <v>2012</v>
      </c>
      <c r="C23" t="s">
        <v>184</v>
      </c>
      <c r="D23" t="s">
        <v>180</v>
      </c>
      <c r="E23" t="s">
        <v>339</v>
      </c>
      <c r="F23" t="s">
        <v>372</v>
      </c>
      <c r="G23" s="333">
        <v>41468</v>
      </c>
      <c r="H23" s="333">
        <v>41832</v>
      </c>
      <c r="I23" s="188">
        <v>549</v>
      </c>
      <c r="J23" s="188">
        <v>17000</v>
      </c>
      <c r="K23" s="188">
        <v>0.1</v>
      </c>
      <c r="M23" s="188">
        <f t="shared" si="0"/>
        <v>549</v>
      </c>
      <c r="N23" s="188">
        <f t="shared" si="1"/>
        <v>0</v>
      </c>
    </row>
    <row r="24" spans="1:19">
      <c r="A24" t="s">
        <v>179</v>
      </c>
      <c r="B24">
        <v>2012</v>
      </c>
      <c r="C24" t="s">
        <v>186</v>
      </c>
      <c r="D24" t="s">
        <v>180</v>
      </c>
      <c r="E24" t="s">
        <v>339</v>
      </c>
      <c r="F24" t="s">
        <v>373</v>
      </c>
      <c r="G24" s="333">
        <v>41468</v>
      </c>
      <c r="H24" s="333">
        <v>41832</v>
      </c>
      <c r="I24" s="188">
        <v>549</v>
      </c>
      <c r="J24" s="188">
        <v>17000</v>
      </c>
      <c r="K24" s="188">
        <v>0.1</v>
      </c>
      <c r="M24" s="188">
        <f t="shared" si="0"/>
        <v>549</v>
      </c>
      <c r="N24" s="188">
        <f t="shared" si="1"/>
        <v>0</v>
      </c>
    </row>
    <row r="25" spans="1:19">
      <c r="A25" t="s">
        <v>179</v>
      </c>
      <c r="B25">
        <v>2012</v>
      </c>
      <c r="C25" t="s">
        <v>188</v>
      </c>
      <c r="D25" t="s">
        <v>180</v>
      </c>
      <c r="E25" t="s">
        <v>339</v>
      </c>
      <c r="F25" t="s">
        <v>374</v>
      </c>
      <c r="G25" s="333">
        <v>41468</v>
      </c>
      <c r="H25" s="333">
        <v>41832</v>
      </c>
      <c r="I25" s="188">
        <v>549</v>
      </c>
      <c r="J25" s="188">
        <v>17000</v>
      </c>
      <c r="K25" s="188">
        <v>0.1</v>
      </c>
      <c r="M25" s="188">
        <f t="shared" si="0"/>
        <v>549</v>
      </c>
      <c r="N25" s="188">
        <f t="shared" si="1"/>
        <v>0</v>
      </c>
      <c r="P25" s="188">
        <f>SUM(M22:M25)</f>
        <v>2196</v>
      </c>
      <c r="Q25" s="188">
        <f>P25/4</f>
        <v>549</v>
      </c>
      <c r="R25" s="189">
        <v>549</v>
      </c>
      <c r="S25" t="s">
        <v>540</v>
      </c>
    </row>
    <row r="26" spans="1:19">
      <c r="M26" s="188"/>
      <c r="N26" s="188"/>
    </row>
    <row r="27" spans="1:19">
      <c r="A27" t="s">
        <v>202</v>
      </c>
      <c r="B27">
        <v>1999</v>
      </c>
      <c r="C27" t="s">
        <v>203</v>
      </c>
      <c r="D27" t="s">
        <v>180</v>
      </c>
      <c r="E27" t="s">
        <v>287</v>
      </c>
      <c r="F27" t="s">
        <v>375</v>
      </c>
      <c r="G27" s="333">
        <v>41471</v>
      </c>
      <c r="H27" s="333">
        <v>41835</v>
      </c>
      <c r="I27" s="188">
        <v>166.8</v>
      </c>
      <c r="J27" s="188">
        <v>3200</v>
      </c>
      <c r="K27" s="188">
        <v>0.1</v>
      </c>
      <c r="M27" s="188">
        <f>J27*2.4%+90</f>
        <v>166.8</v>
      </c>
      <c r="N27" s="188">
        <f>M27-I27</f>
        <v>0</v>
      </c>
      <c r="P27" s="188">
        <f>M27</f>
        <v>166.8</v>
      </c>
      <c r="Q27" s="188">
        <f>P27/4</f>
        <v>41.7</v>
      </c>
      <c r="R27" s="189">
        <v>41.7</v>
      </c>
      <c r="S27" t="s">
        <v>375</v>
      </c>
    </row>
    <row r="28" spans="1:19">
      <c r="M28" s="188"/>
      <c r="N28" s="188"/>
      <c r="O28" s="188"/>
    </row>
    <row r="29" spans="1:19">
      <c r="A29" t="s">
        <v>196</v>
      </c>
      <c r="B29">
        <v>2012</v>
      </c>
      <c r="C29" t="s">
        <v>205</v>
      </c>
      <c r="D29" t="s">
        <v>193</v>
      </c>
      <c r="E29" t="s">
        <v>336</v>
      </c>
      <c r="F29" t="s">
        <v>378</v>
      </c>
      <c r="G29" s="333">
        <v>41474</v>
      </c>
      <c r="H29" s="333">
        <v>41838</v>
      </c>
      <c r="I29" s="188">
        <v>481.50000000000006</v>
      </c>
      <c r="J29" s="188">
        <v>14500</v>
      </c>
      <c r="K29" s="188">
        <v>0.1</v>
      </c>
      <c r="M29" s="188">
        <f>J29*2.7%+90</f>
        <v>481.50000000000006</v>
      </c>
      <c r="N29" s="188">
        <f>M29-I29</f>
        <v>0</v>
      </c>
    </row>
    <row r="30" spans="1:19">
      <c r="A30" t="s">
        <v>196</v>
      </c>
      <c r="B30">
        <v>2012</v>
      </c>
      <c r="C30" t="s">
        <v>242</v>
      </c>
      <c r="D30" t="s">
        <v>193</v>
      </c>
      <c r="E30" t="s">
        <v>336</v>
      </c>
      <c r="F30" t="s">
        <v>379</v>
      </c>
      <c r="G30" s="333">
        <v>41474</v>
      </c>
      <c r="H30" s="333">
        <v>41838</v>
      </c>
      <c r="I30" s="188">
        <v>481.50000000000006</v>
      </c>
      <c r="J30" s="188">
        <v>14500</v>
      </c>
      <c r="K30" s="188">
        <v>0.1</v>
      </c>
      <c r="M30" s="188">
        <f>J30*2.7%+90</f>
        <v>481.50000000000006</v>
      </c>
      <c r="N30" s="188">
        <f>M30-I30</f>
        <v>0</v>
      </c>
    </row>
    <row r="31" spans="1:19">
      <c r="A31" t="s">
        <v>196</v>
      </c>
      <c r="B31">
        <v>2012</v>
      </c>
      <c r="C31" t="s">
        <v>241</v>
      </c>
      <c r="D31" t="s">
        <v>193</v>
      </c>
      <c r="E31" t="s">
        <v>344</v>
      </c>
      <c r="F31" t="s">
        <v>380</v>
      </c>
      <c r="G31" s="333">
        <v>41474</v>
      </c>
      <c r="H31" s="333">
        <v>41838</v>
      </c>
      <c r="I31" s="188">
        <v>481.50000000000006</v>
      </c>
      <c r="J31" s="188">
        <v>14500</v>
      </c>
      <c r="K31" s="188">
        <v>0.1</v>
      </c>
      <c r="M31" s="188">
        <f>J31*2.7%+90</f>
        <v>481.50000000000006</v>
      </c>
      <c r="N31" s="188">
        <f>M31-I31</f>
        <v>0</v>
      </c>
      <c r="P31" s="188">
        <f>SUM(M29:M31)</f>
        <v>1444.5000000000002</v>
      </c>
      <c r="Q31" s="188">
        <f>P31/4</f>
        <v>361.12500000000006</v>
      </c>
      <c r="R31" s="189">
        <v>361.14</v>
      </c>
      <c r="S31" t="s">
        <v>541</v>
      </c>
    </row>
    <row r="32" spans="1:19">
      <c r="M32" s="188"/>
      <c r="N32" s="188"/>
    </row>
    <row r="33" spans="1:19">
      <c r="A33" t="s">
        <v>300</v>
      </c>
      <c r="B33">
        <v>2003</v>
      </c>
      <c r="C33" t="s">
        <v>301</v>
      </c>
      <c r="D33" t="s">
        <v>302</v>
      </c>
      <c r="E33" t="s">
        <v>287</v>
      </c>
      <c r="F33" t="s">
        <v>532</v>
      </c>
      <c r="G33" s="333">
        <v>41383</v>
      </c>
      <c r="H33" s="333">
        <v>41747</v>
      </c>
      <c r="I33" s="188">
        <v>878.4</v>
      </c>
      <c r="J33" s="188">
        <v>29200</v>
      </c>
      <c r="K33" s="188">
        <v>0.1</v>
      </c>
      <c r="M33" s="188">
        <f>J33*2.7%+90</f>
        <v>878.40000000000009</v>
      </c>
      <c r="N33" s="188">
        <f>M33-I33</f>
        <v>0</v>
      </c>
    </row>
    <row r="34" spans="1:19">
      <c r="A34" t="s">
        <v>303</v>
      </c>
      <c r="B34">
        <v>1994</v>
      </c>
      <c r="C34" t="s">
        <v>304</v>
      </c>
      <c r="D34" t="s">
        <v>271</v>
      </c>
      <c r="E34" t="s">
        <v>287</v>
      </c>
      <c r="F34" t="s">
        <v>533</v>
      </c>
      <c r="G34" s="333">
        <v>41383</v>
      </c>
      <c r="H34" s="333">
        <v>41747</v>
      </c>
      <c r="I34" s="188">
        <v>735.3</v>
      </c>
      <c r="J34" s="188">
        <v>23900</v>
      </c>
      <c r="K34" s="188">
        <v>0.1</v>
      </c>
      <c r="M34" s="188">
        <f>J34*2.7%+90</f>
        <v>735.30000000000007</v>
      </c>
      <c r="N34" s="188">
        <f>M34-I34</f>
        <v>0</v>
      </c>
    </row>
    <row r="35" spans="1:19">
      <c r="A35" t="s">
        <v>179</v>
      </c>
      <c r="B35">
        <v>2013</v>
      </c>
      <c r="C35" t="s">
        <v>306</v>
      </c>
      <c r="D35" t="s">
        <v>307</v>
      </c>
      <c r="E35" t="s">
        <v>338</v>
      </c>
      <c r="F35" t="s">
        <v>534</v>
      </c>
      <c r="G35" s="333">
        <v>41383</v>
      </c>
      <c r="H35" s="333">
        <v>41747</v>
      </c>
      <c r="I35" s="188">
        <v>610</v>
      </c>
      <c r="J35" s="188">
        <v>19258</v>
      </c>
      <c r="K35" s="188">
        <v>0.1</v>
      </c>
      <c r="M35" s="188">
        <v>610</v>
      </c>
      <c r="N35" s="334">
        <f>M35-I35</f>
        <v>0</v>
      </c>
      <c r="P35" s="188">
        <f>SUM(M33:M35)</f>
        <v>2223.7000000000003</v>
      </c>
      <c r="Q35" s="188">
        <f>P35/4</f>
        <v>555.92500000000007</v>
      </c>
      <c r="R35" s="189">
        <v>555.94000000000005</v>
      </c>
      <c r="S35" t="s">
        <v>542</v>
      </c>
    </row>
    <row r="36" spans="1:19">
      <c r="M36" s="188"/>
      <c r="N36" s="188"/>
    </row>
    <row r="37" spans="1:19">
      <c r="A37" t="s">
        <v>191</v>
      </c>
      <c r="B37">
        <v>2010</v>
      </c>
      <c r="C37" t="s">
        <v>346</v>
      </c>
      <c r="D37" t="s">
        <v>193</v>
      </c>
      <c r="E37" t="s">
        <v>89</v>
      </c>
      <c r="F37" t="s">
        <v>363</v>
      </c>
      <c r="G37" s="333">
        <v>41475</v>
      </c>
      <c r="H37" s="333">
        <v>41839</v>
      </c>
      <c r="I37" s="188">
        <v>2304.0000000000005</v>
      </c>
      <c r="J37" s="188">
        <v>82000</v>
      </c>
      <c r="K37" s="188">
        <v>0.1</v>
      </c>
      <c r="M37" s="188">
        <f t="shared" si="0"/>
        <v>2304.0000000000005</v>
      </c>
      <c r="N37" s="188">
        <f t="shared" si="1"/>
        <v>0</v>
      </c>
      <c r="P37" s="188">
        <f>M37</f>
        <v>2304.0000000000005</v>
      </c>
      <c r="Q37" s="188">
        <f>P37/4</f>
        <v>576.00000000000011</v>
      </c>
      <c r="R37" s="189">
        <v>576</v>
      </c>
      <c r="S37" t="s">
        <v>363</v>
      </c>
    </row>
    <row r="38" spans="1:19">
      <c r="M38" s="188"/>
      <c r="N38" s="188"/>
    </row>
    <row r="39" spans="1:19">
      <c r="A39" t="s">
        <v>413</v>
      </c>
      <c r="B39">
        <v>2012</v>
      </c>
      <c r="C39" t="s">
        <v>414</v>
      </c>
      <c r="D39" t="s">
        <v>415</v>
      </c>
      <c r="E39" t="s">
        <v>416</v>
      </c>
      <c r="F39" t="s">
        <v>536</v>
      </c>
      <c r="G39" s="333">
        <v>41479</v>
      </c>
      <c r="H39" s="333">
        <v>41843</v>
      </c>
      <c r="I39" s="188">
        <v>589.5</v>
      </c>
      <c r="J39" s="188">
        <v>18500</v>
      </c>
      <c r="K39" s="188">
        <v>0.1</v>
      </c>
      <c r="M39" s="188">
        <f t="shared" si="0"/>
        <v>589.5</v>
      </c>
      <c r="N39" s="188">
        <f t="shared" si="1"/>
        <v>0</v>
      </c>
      <c r="P39" s="188">
        <f>M39</f>
        <v>589.5</v>
      </c>
      <c r="Q39" s="188">
        <f>P39/4</f>
        <v>147.375</v>
      </c>
      <c r="R39" s="189">
        <v>147.38</v>
      </c>
      <c r="S39" t="s">
        <v>536</v>
      </c>
    </row>
    <row r="42" spans="1:19">
      <c r="R42" s="188">
        <v>262.35000000000002</v>
      </c>
      <c r="S42" t="s">
        <v>537</v>
      </c>
    </row>
    <row r="43" spans="1:19">
      <c r="R43" s="188">
        <v>637.88</v>
      </c>
      <c r="S43" t="s">
        <v>538</v>
      </c>
    </row>
    <row r="44" spans="1:19">
      <c r="R44" s="188">
        <v>157.5</v>
      </c>
      <c r="S44" t="s">
        <v>366</v>
      </c>
    </row>
    <row r="45" spans="1:19">
      <c r="R45" s="188">
        <v>250.87</v>
      </c>
      <c r="S45" t="s">
        <v>539</v>
      </c>
    </row>
    <row r="46" spans="1:19">
      <c r="R46" s="188">
        <v>44.76</v>
      </c>
      <c r="S46" t="s">
        <v>298</v>
      </c>
    </row>
    <row r="47" spans="1:19">
      <c r="R47" s="188">
        <v>184.5</v>
      </c>
      <c r="S47" t="s">
        <v>535</v>
      </c>
    </row>
    <row r="48" spans="1:19">
      <c r="R48" s="188">
        <v>549</v>
      </c>
      <c r="S48" t="s">
        <v>540</v>
      </c>
    </row>
    <row r="49" spans="18:19">
      <c r="R49" s="188">
        <v>41.7</v>
      </c>
      <c r="S49" t="s">
        <v>375</v>
      </c>
    </row>
    <row r="50" spans="18:19">
      <c r="R50" s="188">
        <v>361.14</v>
      </c>
      <c r="S50" t="s">
        <v>541</v>
      </c>
    </row>
    <row r="51" spans="18:19">
      <c r="R51" s="188">
        <v>555.94000000000005</v>
      </c>
      <c r="S51" t="s">
        <v>542</v>
      </c>
    </row>
    <row r="52" spans="18:19">
      <c r="R52" s="188">
        <v>576</v>
      </c>
      <c r="S52" t="s">
        <v>363</v>
      </c>
    </row>
    <row r="53" spans="18:19">
      <c r="R53" s="188">
        <v>147.38</v>
      </c>
      <c r="S53" t="s">
        <v>536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"/>
  <sheetViews>
    <sheetView workbookViewId="0">
      <selection activeCell="A2" sqref="A2:G8"/>
    </sheetView>
  </sheetViews>
  <sheetFormatPr defaultRowHeight="15"/>
  <cols>
    <col min="1" max="1" width="21.42578125" style="205" bestFit="1" customWidth="1"/>
    <col min="2" max="3" width="9.140625" style="205"/>
    <col min="4" max="4" width="11.140625" style="205" bestFit="1" customWidth="1"/>
    <col min="5" max="5" width="9.140625" style="205"/>
    <col min="6" max="6" width="9.7109375" style="205" bestFit="1" customWidth="1"/>
    <col min="7" max="7" width="9.140625" style="204"/>
    <col min="8" max="16384" width="9.140625" style="205"/>
  </cols>
  <sheetData>
    <row r="2" spans="1:7">
      <c r="G2" s="204" t="s">
        <v>515</v>
      </c>
    </row>
    <row r="3" spans="1:7" ht="15.75">
      <c r="A3" s="51" t="s">
        <v>265</v>
      </c>
      <c r="B3" s="20">
        <v>1987</v>
      </c>
      <c r="C3" s="21" t="s">
        <v>55</v>
      </c>
      <c r="D3" s="21" t="s">
        <v>269</v>
      </c>
      <c r="E3" s="203">
        <v>41275</v>
      </c>
      <c r="F3" s="203">
        <v>41639</v>
      </c>
      <c r="G3" s="204">
        <v>19000</v>
      </c>
    </row>
    <row r="4" spans="1:7" ht="15.75">
      <c r="A4" s="51" t="s">
        <v>267</v>
      </c>
      <c r="B4" s="20">
        <v>1989</v>
      </c>
      <c r="C4" s="21" t="s">
        <v>67</v>
      </c>
      <c r="D4" s="21" t="s">
        <v>264</v>
      </c>
      <c r="E4" s="203">
        <v>41275</v>
      </c>
      <c r="F4" s="203">
        <v>41639</v>
      </c>
      <c r="G4" s="204">
        <v>11000</v>
      </c>
    </row>
    <row r="5" spans="1:7" ht="15.75">
      <c r="A5" s="51" t="s">
        <v>258</v>
      </c>
      <c r="B5" s="20">
        <v>1986</v>
      </c>
      <c r="C5" s="21" t="s">
        <v>58</v>
      </c>
      <c r="D5" s="21" t="s">
        <v>259</v>
      </c>
      <c r="E5" s="203">
        <v>41275</v>
      </c>
      <c r="F5" s="203">
        <v>41639</v>
      </c>
      <c r="G5" s="204">
        <v>10000</v>
      </c>
    </row>
    <row r="6" spans="1:7" ht="15.75">
      <c r="A6" s="51" t="s">
        <v>262</v>
      </c>
      <c r="B6" s="20">
        <v>1989</v>
      </c>
      <c r="C6" s="21" t="s">
        <v>59</v>
      </c>
      <c r="D6" s="21" t="s">
        <v>263</v>
      </c>
      <c r="E6" s="203">
        <v>41275</v>
      </c>
      <c r="F6" s="203">
        <v>41639</v>
      </c>
      <c r="G6" s="204">
        <v>12000</v>
      </c>
    </row>
    <row r="7" spans="1:7" ht="15.75">
      <c r="A7" s="51" t="s">
        <v>266</v>
      </c>
      <c r="B7" s="20">
        <v>2007</v>
      </c>
      <c r="C7" s="21" t="s">
        <v>81</v>
      </c>
      <c r="D7" s="21" t="s">
        <v>261</v>
      </c>
      <c r="E7" s="203">
        <v>41275</v>
      </c>
      <c r="F7" s="203">
        <v>41639</v>
      </c>
      <c r="G7" s="204">
        <v>20000</v>
      </c>
    </row>
    <row r="8" spans="1:7" ht="15.75">
      <c r="A8" s="56" t="s">
        <v>268</v>
      </c>
      <c r="B8" s="331">
        <v>2003</v>
      </c>
      <c r="C8" s="47" t="s">
        <v>62</v>
      </c>
      <c r="D8" s="47" t="s">
        <v>260</v>
      </c>
      <c r="E8" s="203">
        <v>41275</v>
      </c>
      <c r="F8" s="203">
        <v>41639</v>
      </c>
      <c r="G8" s="204">
        <v>2500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workbookViewId="0">
      <selection activeCell="E29" sqref="E29"/>
    </sheetView>
  </sheetViews>
  <sheetFormatPr defaultRowHeight="15"/>
  <cols>
    <col min="1" max="1" width="21.42578125" bestFit="1" customWidth="1"/>
    <col min="2" max="2" width="21.5703125" bestFit="1" customWidth="1"/>
    <col min="5" max="5" width="37.5703125" bestFit="1" customWidth="1"/>
    <col min="6" max="6" width="21" bestFit="1" customWidth="1"/>
    <col min="7" max="8" width="9.7109375" bestFit="1" customWidth="1"/>
    <col min="9" max="9" width="9.7109375" customWidth="1"/>
    <col min="11" max="11" width="19.85546875" customWidth="1"/>
  </cols>
  <sheetData>
    <row r="1" spans="1:28" s="3" customFormat="1" ht="16.5" thickBot="1">
      <c r="A1" s="533" t="s">
        <v>0</v>
      </c>
      <c r="B1" s="535" t="s">
        <v>80</v>
      </c>
      <c r="C1" s="531" t="s">
        <v>1</v>
      </c>
      <c r="D1" s="531" t="s">
        <v>82</v>
      </c>
      <c r="E1" s="535" t="s">
        <v>83</v>
      </c>
      <c r="F1" s="531" t="s">
        <v>72</v>
      </c>
      <c r="G1" s="535" t="s">
        <v>2</v>
      </c>
      <c r="H1" s="535"/>
      <c r="I1" s="315"/>
      <c r="J1" s="537" t="s">
        <v>249</v>
      </c>
      <c r="K1" s="537" t="s">
        <v>248</v>
      </c>
      <c r="L1" s="539" t="s">
        <v>245</v>
      </c>
      <c r="M1" s="537" t="s">
        <v>246</v>
      </c>
      <c r="N1" s="537" t="s">
        <v>247</v>
      </c>
      <c r="O1" s="535" t="s">
        <v>252</v>
      </c>
      <c r="P1" s="535"/>
      <c r="Q1" s="59" t="s">
        <v>69</v>
      </c>
      <c r="R1" s="2"/>
      <c r="S1" s="1" t="s">
        <v>122</v>
      </c>
      <c r="X1" s="3" t="s">
        <v>273</v>
      </c>
      <c r="Y1" s="3" t="s">
        <v>274</v>
      </c>
      <c r="AA1" s="3" t="s">
        <v>311</v>
      </c>
      <c r="AB1" s="3" t="s">
        <v>347</v>
      </c>
    </row>
    <row r="2" spans="1:28" s="3" customFormat="1" ht="26.25" customHeight="1" thickBot="1">
      <c r="A2" s="534"/>
      <c r="B2" s="536"/>
      <c r="C2" s="532"/>
      <c r="D2" s="532"/>
      <c r="E2" s="536"/>
      <c r="F2" s="532"/>
      <c r="G2" s="536"/>
      <c r="H2" s="536"/>
      <c r="I2" s="316"/>
      <c r="J2" s="538"/>
      <c r="K2" s="538"/>
      <c r="L2" s="540"/>
      <c r="M2" s="538"/>
      <c r="N2" s="538"/>
      <c r="O2" s="317" t="s">
        <v>250</v>
      </c>
      <c r="P2" s="317" t="s">
        <v>251</v>
      </c>
      <c r="Q2" s="60"/>
      <c r="R2" s="2"/>
      <c r="S2" s="58"/>
    </row>
    <row r="4" spans="1:28" ht="15.75" thickBot="1"/>
    <row r="5" spans="1:28" s="3" customFormat="1" ht="15.75">
      <c r="A5" s="50" t="s">
        <v>128</v>
      </c>
      <c r="B5" s="5">
        <v>2012</v>
      </c>
      <c r="C5" s="167" t="s">
        <v>129</v>
      </c>
      <c r="D5" s="190" t="s">
        <v>84</v>
      </c>
      <c r="E5" s="241" t="s">
        <v>340</v>
      </c>
      <c r="F5" s="327" t="s">
        <v>282</v>
      </c>
      <c r="G5" s="318">
        <v>41360</v>
      </c>
      <c r="H5" s="7">
        <v>41724</v>
      </c>
      <c r="I5" s="323">
        <f>J5/4</f>
        <v>846</v>
      </c>
      <c r="J5" s="63">
        <v>3384</v>
      </c>
      <c r="K5" s="63">
        <v>122000</v>
      </c>
      <c r="L5" s="82">
        <v>0.1</v>
      </c>
      <c r="M5" s="75">
        <v>1500</v>
      </c>
      <c r="N5" s="75">
        <v>15000</v>
      </c>
      <c r="O5" s="75">
        <v>10000</v>
      </c>
      <c r="P5" s="75">
        <v>2000</v>
      </c>
      <c r="Q5" s="8"/>
      <c r="R5" s="19">
        <v>41617</v>
      </c>
      <c r="S5" s="3" t="s">
        <v>120</v>
      </c>
      <c r="X5" s="62"/>
      <c r="Z5" s="62"/>
    </row>
    <row r="6" spans="1:28" s="3" customFormat="1" ht="16.5" thickBot="1">
      <c r="A6" s="50" t="s">
        <v>5</v>
      </c>
      <c r="B6" s="5">
        <v>2012</v>
      </c>
      <c r="C6" s="167" t="s">
        <v>130</v>
      </c>
      <c r="D6" s="191" t="s">
        <v>84</v>
      </c>
      <c r="E6" s="241" t="s">
        <v>340</v>
      </c>
      <c r="F6" s="329" t="s">
        <v>281</v>
      </c>
      <c r="G6" s="318">
        <v>41360</v>
      </c>
      <c r="H6" s="7">
        <v>41724</v>
      </c>
      <c r="I6" s="325">
        <f t="shared" ref="I6:I25" si="0">J6/4</f>
        <v>697.5</v>
      </c>
      <c r="J6" s="63">
        <v>2790</v>
      </c>
      <c r="K6" s="63">
        <v>100000</v>
      </c>
      <c r="L6" s="82">
        <v>0.1</v>
      </c>
      <c r="M6" s="75">
        <v>1500</v>
      </c>
      <c r="N6" s="75">
        <v>15000</v>
      </c>
      <c r="O6" s="75">
        <v>10000</v>
      </c>
      <c r="P6" s="75">
        <v>2000</v>
      </c>
      <c r="Q6" s="8"/>
      <c r="R6" s="19">
        <v>41617</v>
      </c>
      <c r="S6" s="3" t="s">
        <v>138</v>
      </c>
      <c r="X6" s="62"/>
      <c r="Z6" s="62"/>
    </row>
    <row r="7" spans="1:28" s="3" customFormat="1" ht="15.75">
      <c r="A7" s="50" t="s">
        <v>5</v>
      </c>
      <c r="B7" s="5">
        <v>1997</v>
      </c>
      <c r="C7" s="167" t="s">
        <v>7</v>
      </c>
      <c r="D7" s="191" t="s">
        <v>84</v>
      </c>
      <c r="E7" s="198" t="s">
        <v>340</v>
      </c>
      <c r="F7" s="242" t="s">
        <v>356</v>
      </c>
      <c r="G7" s="7">
        <v>41452</v>
      </c>
      <c r="H7" s="7">
        <v>41816</v>
      </c>
      <c r="I7" s="330">
        <f t="shared" si="0"/>
        <v>187.87499999999997</v>
      </c>
      <c r="J7" s="63">
        <v>751.49999999999989</v>
      </c>
      <c r="K7" s="63">
        <v>24500</v>
      </c>
      <c r="L7" s="82">
        <v>0.1</v>
      </c>
      <c r="M7" s="75">
        <v>1500</v>
      </c>
      <c r="N7" s="75">
        <v>15000</v>
      </c>
      <c r="O7" s="75">
        <v>10000</v>
      </c>
      <c r="P7" s="75">
        <v>2000</v>
      </c>
      <c r="Q7" s="8"/>
      <c r="R7" s="19">
        <v>41617</v>
      </c>
      <c r="S7" s="3" t="s">
        <v>111</v>
      </c>
      <c r="X7" s="62"/>
      <c r="Z7" s="62"/>
      <c r="AA7" s="6" t="s">
        <v>170</v>
      </c>
    </row>
    <row r="8" spans="1:28" s="3" customFormat="1" ht="17.25" thickBot="1">
      <c r="A8" s="50" t="s">
        <v>5</v>
      </c>
      <c r="B8" s="5">
        <v>1996</v>
      </c>
      <c r="C8" s="167" t="s">
        <v>10</v>
      </c>
      <c r="D8" s="191" t="s">
        <v>457</v>
      </c>
      <c r="E8" s="198" t="s">
        <v>340</v>
      </c>
      <c r="F8" s="6" t="s">
        <v>459</v>
      </c>
      <c r="G8" s="7">
        <v>41530</v>
      </c>
      <c r="H8" s="7">
        <v>41894</v>
      </c>
      <c r="I8" s="320">
        <f t="shared" si="0"/>
        <v>258.75</v>
      </c>
      <c r="J8" s="63">
        <v>1035</v>
      </c>
      <c r="K8" s="63">
        <v>35000</v>
      </c>
      <c r="L8" s="82">
        <v>0.1</v>
      </c>
      <c r="M8" s="75">
        <v>1500</v>
      </c>
      <c r="N8" s="75">
        <v>15000</v>
      </c>
      <c r="O8" s="75">
        <v>10000</v>
      </c>
      <c r="P8" s="75">
        <v>2000</v>
      </c>
      <c r="Q8" s="8"/>
      <c r="R8" s="19">
        <v>41617</v>
      </c>
      <c r="S8" s="3" t="s">
        <v>114</v>
      </c>
      <c r="X8" s="62" t="s">
        <v>456</v>
      </c>
      <c r="Z8" s="62"/>
      <c r="AA8" s="6" t="s">
        <v>215</v>
      </c>
    </row>
    <row r="9" spans="1:28" s="3" customFormat="1" ht="15.75">
      <c r="A9" s="50" t="s">
        <v>65</v>
      </c>
      <c r="B9" s="5">
        <v>2008</v>
      </c>
      <c r="C9" s="167" t="s">
        <v>51</v>
      </c>
      <c r="D9" s="194" t="s">
        <v>86</v>
      </c>
      <c r="E9" s="241" t="s">
        <v>336</v>
      </c>
      <c r="F9" s="327" t="s">
        <v>355</v>
      </c>
      <c r="G9" s="318">
        <v>41452</v>
      </c>
      <c r="H9" s="7">
        <v>41816</v>
      </c>
      <c r="I9" s="323">
        <f t="shared" si="0"/>
        <v>113.62500000000001</v>
      </c>
      <c r="J9" s="67">
        <v>454.50000000000006</v>
      </c>
      <c r="K9" s="67">
        <v>13500</v>
      </c>
      <c r="L9" s="82">
        <v>0.1</v>
      </c>
      <c r="M9" s="75">
        <v>1500</v>
      </c>
      <c r="N9" s="75">
        <v>15000</v>
      </c>
      <c r="O9" s="75">
        <v>10000</v>
      </c>
      <c r="P9" s="75">
        <v>2000</v>
      </c>
      <c r="Q9" s="8"/>
      <c r="R9" s="3">
        <v>41617</v>
      </c>
      <c r="X9" s="62"/>
      <c r="Z9" s="62"/>
      <c r="AA9" s="6" t="s">
        <v>167</v>
      </c>
    </row>
    <row r="10" spans="1:28" s="3" customFormat="1" ht="15.75">
      <c r="A10" s="50" t="s">
        <v>65</v>
      </c>
      <c r="B10" s="5">
        <v>2008</v>
      </c>
      <c r="C10" s="167" t="s">
        <v>52</v>
      </c>
      <c r="D10" s="194" t="s">
        <v>86</v>
      </c>
      <c r="E10" s="241" t="s">
        <v>336</v>
      </c>
      <c r="F10" s="328" t="s">
        <v>354</v>
      </c>
      <c r="G10" s="318">
        <v>41452</v>
      </c>
      <c r="H10" s="7">
        <v>41816</v>
      </c>
      <c r="I10" s="324">
        <f t="shared" si="0"/>
        <v>113.62500000000001</v>
      </c>
      <c r="J10" s="67">
        <v>454.50000000000006</v>
      </c>
      <c r="K10" s="67">
        <v>13500</v>
      </c>
      <c r="L10" s="82">
        <v>0.1</v>
      </c>
      <c r="M10" s="75">
        <v>1500</v>
      </c>
      <c r="N10" s="75">
        <v>15000</v>
      </c>
      <c r="O10" s="75">
        <v>10000</v>
      </c>
      <c r="P10" s="75">
        <v>2000</v>
      </c>
      <c r="Q10" s="8"/>
      <c r="R10" s="19">
        <v>41617</v>
      </c>
      <c r="X10" s="62"/>
      <c r="Z10" s="62"/>
      <c r="AA10" s="6" t="s">
        <v>168</v>
      </c>
    </row>
    <row r="11" spans="1:28" s="3" customFormat="1" ht="16.5" thickBot="1">
      <c r="A11" s="50" t="s">
        <v>65</v>
      </c>
      <c r="B11" s="5">
        <v>2008</v>
      </c>
      <c r="C11" s="167" t="s">
        <v>53</v>
      </c>
      <c r="D11" s="194" t="s">
        <v>86</v>
      </c>
      <c r="E11" s="241" t="s">
        <v>336</v>
      </c>
      <c r="F11" s="329" t="s">
        <v>353</v>
      </c>
      <c r="G11" s="318">
        <v>41448</v>
      </c>
      <c r="H11" s="7">
        <v>41812</v>
      </c>
      <c r="I11" s="325">
        <f t="shared" si="0"/>
        <v>113.62500000000001</v>
      </c>
      <c r="J11" s="67">
        <v>454.50000000000006</v>
      </c>
      <c r="K11" s="67">
        <v>13500</v>
      </c>
      <c r="L11" s="82">
        <v>0.1</v>
      </c>
      <c r="M11" s="75">
        <v>1500</v>
      </c>
      <c r="N11" s="75">
        <v>15000</v>
      </c>
      <c r="O11" s="75">
        <v>10000</v>
      </c>
      <c r="P11" s="75">
        <v>2000</v>
      </c>
      <c r="Q11" s="8"/>
      <c r="R11" s="19">
        <v>41617</v>
      </c>
      <c r="X11" s="62"/>
      <c r="Z11" s="62"/>
      <c r="AA11" s="6" t="s">
        <v>169</v>
      </c>
    </row>
    <row r="12" spans="1:28" s="3" customFormat="1" ht="15.75">
      <c r="A12" s="50" t="s">
        <v>71</v>
      </c>
      <c r="B12" s="10">
        <v>1998</v>
      </c>
      <c r="C12" s="21" t="s">
        <v>96</v>
      </c>
      <c r="D12" s="20" t="s">
        <v>87</v>
      </c>
      <c r="E12" s="198" t="s">
        <v>287</v>
      </c>
      <c r="F12" s="242" t="s">
        <v>238</v>
      </c>
      <c r="G12" s="7">
        <v>41259</v>
      </c>
      <c r="H12" s="7">
        <v>41623</v>
      </c>
      <c r="I12" s="322">
        <f t="shared" si="0"/>
        <v>77.849999999999994</v>
      </c>
      <c r="J12" s="67">
        <v>311.39999999999998</v>
      </c>
      <c r="K12" s="67">
        <v>8200</v>
      </c>
      <c r="L12" s="82">
        <v>0.1</v>
      </c>
      <c r="M12" s="75">
        <v>1500</v>
      </c>
      <c r="N12" s="75">
        <v>15000</v>
      </c>
      <c r="O12" s="75">
        <v>10000</v>
      </c>
      <c r="P12" s="75">
        <v>2000</v>
      </c>
      <c r="Q12" s="8"/>
      <c r="R12" s="19">
        <v>41617</v>
      </c>
      <c r="S12" s="3" t="s">
        <v>121</v>
      </c>
      <c r="X12" s="62"/>
      <c r="Z12" s="62"/>
    </row>
    <row r="13" spans="1:28" s="3" customFormat="1" ht="15.75">
      <c r="A13" s="50" t="s">
        <v>164</v>
      </c>
      <c r="B13" s="5">
        <v>1998</v>
      </c>
      <c r="C13" s="167" t="s">
        <v>165</v>
      </c>
      <c r="D13" s="192" t="s">
        <v>254</v>
      </c>
      <c r="E13" s="198" t="s">
        <v>287</v>
      </c>
      <c r="F13" s="6" t="s">
        <v>335</v>
      </c>
      <c r="G13" s="7">
        <v>41431</v>
      </c>
      <c r="H13" s="7">
        <v>41795</v>
      </c>
      <c r="I13" s="320">
        <f t="shared" si="0"/>
        <v>110.25000000000001</v>
      </c>
      <c r="J13" s="67">
        <v>441.00000000000006</v>
      </c>
      <c r="K13" s="67">
        <v>13000</v>
      </c>
      <c r="L13" s="82">
        <v>0.1</v>
      </c>
      <c r="M13" s="75">
        <v>1500</v>
      </c>
      <c r="N13" s="75">
        <v>15000</v>
      </c>
      <c r="O13" s="75">
        <v>10000</v>
      </c>
      <c r="P13" s="75">
        <v>2000</v>
      </c>
      <c r="Q13" s="8"/>
      <c r="R13" s="19"/>
      <c r="X13" s="62" t="s">
        <v>348</v>
      </c>
      <c r="Y13" s="3" t="s">
        <v>349</v>
      </c>
      <c r="Z13" s="62"/>
      <c r="AA13" s="6" t="s">
        <v>166</v>
      </c>
    </row>
    <row r="14" spans="1:28" s="3" customFormat="1" ht="15.75">
      <c r="A14" s="50" t="s">
        <v>220</v>
      </c>
      <c r="B14" s="95">
        <v>1980</v>
      </c>
      <c r="C14" s="168" t="s">
        <v>221</v>
      </c>
      <c r="D14" s="193" t="s">
        <v>222</v>
      </c>
      <c r="E14" s="198" t="s">
        <v>287</v>
      </c>
      <c r="F14" s="6" t="s">
        <v>458</v>
      </c>
      <c r="G14" s="7">
        <v>41542</v>
      </c>
      <c r="H14" s="7">
        <v>41906</v>
      </c>
      <c r="I14" s="320">
        <f t="shared" si="0"/>
        <v>88.5</v>
      </c>
      <c r="J14" s="69">
        <v>354</v>
      </c>
      <c r="K14" s="69">
        <v>11000</v>
      </c>
      <c r="L14" s="82">
        <v>0.1</v>
      </c>
      <c r="M14" s="75">
        <v>0</v>
      </c>
      <c r="N14" s="75">
        <v>15000</v>
      </c>
      <c r="O14" s="75">
        <v>10000</v>
      </c>
      <c r="P14" s="75">
        <v>2000</v>
      </c>
      <c r="Q14" s="8"/>
      <c r="R14" s="19"/>
      <c r="X14" s="62"/>
      <c r="Z14" s="62"/>
      <c r="AA14" s="6" t="s">
        <v>223</v>
      </c>
    </row>
    <row r="15" spans="1:28" s="3" customFormat="1" ht="15.75">
      <c r="A15" s="88" t="s">
        <v>350</v>
      </c>
      <c r="B15" s="142">
        <v>1991</v>
      </c>
      <c r="C15" s="182" t="s">
        <v>351</v>
      </c>
      <c r="D15" s="193" t="s">
        <v>271</v>
      </c>
      <c r="E15" s="202" t="s">
        <v>287</v>
      </c>
      <c r="F15" s="6" t="s">
        <v>352</v>
      </c>
      <c r="G15" s="7">
        <v>41439</v>
      </c>
      <c r="H15" s="7">
        <v>41803</v>
      </c>
      <c r="I15" s="320">
        <f t="shared" si="0"/>
        <v>172.5</v>
      </c>
      <c r="J15" s="257">
        <v>690</v>
      </c>
      <c r="K15" s="257">
        <v>25000</v>
      </c>
      <c r="L15" s="82">
        <v>0.1</v>
      </c>
      <c r="M15" s="75">
        <v>0</v>
      </c>
      <c r="N15" s="75">
        <v>15000</v>
      </c>
      <c r="O15" s="75">
        <v>10000</v>
      </c>
      <c r="P15" s="75">
        <v>2000</v>
      </c>
      <c r="R15" s="2"/>
      <c r="X15" s="62"/>
      <c r="Z15" s="62"/>
    </row>
    <row r="17" spans="1:26" s="3" customFormat="1" ht="15.75">
      <c r="A17" s="50" t="s">
        <v>11</v>
      </c>
      <c r="B17" s="20">
        <v>1995</v>
      </c>
      <c r="C17" s="167" t="s">
        <v>12</v>
      </c>
      <c r="D17" s="191" t="s">
        <v>84</v>
      </c>
      <c r="E17" s="198" t="s">
        <v>340</v>
      </c>
      <c r="F17" s="326" t="s">
        <v>253</v>
      </c>
      <c r="G17" s="7">
        <v>41299</v>
      </c>
      <c r="H17" s="7">
        <v>41663</v>
      </c>
      <c r="I17" s="321">
        <f>J17/4</f>
        <v>238.5</v>
      </c>
      <c r="J17" s="64">
        <v>954</v>
      </c>
      <c r="K17" s="64">
        <v>32000</v>
      </c>
      <c r="L17" s="82">
        <v>0.1</v>
      </c>
      <c r="M17" s="75">
        <v>1500</v>
      </c>
      <c r="N17" s="75">
        <v>15000</v>
      </c>
      <c r="O17" s="75">
        <v>10000</v>
      </c>
      <c r="P17" s="75">
        <v>2000</v>
      </c>
      <c r="Q17" s="9"/>
      <c r="R17" s="19">
        <v>41617</v>
      </c>
      <c r="S17" s="3" t="s">
        <v>115</v>
      </c>
      <c r="X17" s="62"/>
      <c r="Z17" s="62"/>
    </row>
    <row r="18" spans="1:26" s="3" customFormat="1" ht="15.75">
      <c r="A18" s="50" t="s">
        <v>108</v>
      </c>
      <c r="B18" s="41">
        <v>1998</v>
      </c>
      <c r="C18" s="181" t="s">
        <v>105</v>
      </c>
      <c r="D18" s="201" t="s">
        <v>106</v>
      </c>
      <c r="E18" s="198" t="s">
        <v>340</v>
      </c>
      <c r="F18" s="6" t="s">
        <v>244</v>
      </c>
      <c r="G18" s="7">
        <v>41299</v>
      </c>
      <c r="H18" s="7">
        <v>41663</v>
      </c>
      <c r="I18" s="319">
        <f>J18/4</f>
        <v>46.125</v>
      </c>
      <c r="J18" s="68">
        <v>184.5</v>
      </c>
      <c r="K18" s="68">
        <v>3500</v>
      </c>
      <c r="L18" s="82">
        <v>0.1</v>
      </c>
      <c r="M18" s="75">
        <v>1500</v>
      </c>
      <c r="N18" s="75">
        <v>15000</v>
      </c>
      <c r="O18" s="75">
        <v>10000</v>
      </c>
      <c r="P18" s="75">
        <v>2000</v>
      </c>
      <c r="Q18" s="28"/>
      <c r="R18" s="23">
        <v>41617</v>
      </c>
      <c r="S18" s="24" t="s">
        <v>133</v>
      </c>
      <c r="X18" s="62"/>
      <c r="Z18" s="62"/>
    </row>
    <row r="20" spans="1:26" s="3" customFormat="1" ht="15.75">
      <c r="A20" s="51" t="s">
        <v>265</v>
      </c>
      <c r="B20" s="5">
        <v>1987</v>
      </c>
      <c r="C20" s="167" t="s">
        <v>55</v>
      </c>
      <c r="D20" s="190" t="s">
        <v>84</v>
      </c>
      <c r="E20" s="198" t="s">
        <v>340</v>
      </c>
      <c r="F20" s="6" t="s">
        <v>269</v>
      </c>
      <c r="G20" s="7">
        <v>41275</v>
      </c>
      <c r="H20" s="7">
        <v>41639</v>
      </c>
      <c r="I20" s="319">
        <f t="shared" si="0"/>
        <v>150.75</v>
      </c>
      <c r="J20" s="69">
        <v>603</v>
      </c>
      <c r="K20" s="69">
        <v>21000</v>
      </c>
      <c r="L20" s="82">
        <v>0.1</v>
      </c>
      <c r="M20" s="75">
        <v>1500</v>
      </c>
      <c r="N20" s="75">
        <v>15000</v>
      </c>
      <c r="O20" s="75">
        <v>10000</v>
      </c>
      <c r="P20" s="75">
        <v>2000</v>
      </c>
      <c r="Q20" s="15"/>
      <c r="R20" s="19">
        <f t="shared" ref="R20:R25" ca="1" si="1">TODAY()</f>
        <v>44078</v>
      </c>
      <c r="S20" s="3" t="s">
        <v>139</v>
      </c>
      <c r="X20" s="62"/>
      <c r="Z20" s="62"/>
    </row>
    <row r="21" spans="1:26" s="3" customFormat="1" ht="15.75">
      <c r="A21" s="51" t="s">
        <v>267</v>
      </c>
      <c r="B21" s="5">
        <v>1989</v>
      </c>
      <c r="C21" s="167" t="s">
        <v>67</v>
      </c>
      <c r="D21" s="190" t="s">
        <v>84</v>
      </c>
      <c r="E21" s="198" t="s">
        <v>340</v>
      </c>
      <c r="F21" s="6" t="s">
        <v>264</v>
      </c>
      <c r="G21" s="7">
        <v>41275</v>
      </c>
      <c r="H21" s="7">
        <v>41639</v>
      </c>
      <c r="I21" s="319">
        <f t="shared" si="0"/>
        <v>103.5</v>
      </c>
      <c r="J21" s="69">
        <v>414</v>
      </c>
      <c r="K21" s="69">
        <v>12000</v>
      </c>
      <c r="L21" s="82">
        <v>0.1</v>
      </c>
      <c r="M21" s="75">
        <v>1500</v>
      </c>
      <c r="N21" s="75">
        <v>15000</v>
      </c>
      <c r="O21" s="75">
        <v>10000</v>
      </c>
      <c r="P21" s="75">
        <v>2000</v>
      </c>
      <c r="Q21" s="15"/>
      <c r="R21" s="19">
        <f t="shared" ca="1" si="1"/>
        <v>44078</v>
      </c>
      <c r="S21" s="3" t="s">
        <v>163</v>
      </c>
      <c r="X21" s="62"/>
      <c r="Z21" s="62"/>
    </row>
    <row r="22" spans="1:26" s="3" customFormat="1" ht="15.75">
      <c r="A22" s="51" t="s">
        <v>258</v>
      </c>
      <c r="B22" s="5">
        <v>1986</v>
      </c>
      <c r="C22" s="167" t="s">
        <v>58</v>
      </c>
      <c r="D22" s="190" t="s">
        <v>84</v>
      </c>
      <c r="E22" s="198" t="s">
        <v>340</v>
      </c>
      <c r="F22" s="6" t="s">
        <v>259</v>
      </c>
      <c r="G22" s="7">
        <v>41275</v>
      </c>
      <c r="H22" s="7">
        <v>41639</v>
      </c>
      <c r="I22" s="319">
        <f t="shared" si="0"/>
        <v>90</v>
      </c>
      <c r="J22" s="69">
        <v>360</v>
      </c>
      <c r="K22" s="69">
        <v>11000</v>
      </c>
      <c r="L22" s="82">
        <v>0.1</v>
      </c>
      <c r="M22" s="75">
        <v>1500</v>
      </c>
      <c r="N22" s="75">
        <v>15000</v>
      </c>
      <c r="O22" s="75">
        <v>10000</v>
      </c>
      <c r="P22" s="75">
        <v>2000</v>
      </c>
      <c r="Q22" s="15"/>
      <c r="R22" s="19">
        <f t="shared" ca="1" si="1"/>
        <v>44078</v>
      </c>
      <c r="S22" s="3" t="s">
        <v>132</v>
      </c>
      <c r="X22" s="62"/>
      <c r="Z22" s="62"/>
    </row>
    <row r="23" spans="1:26" s="3" customFormat="1" ht="15.75">
      <c r="A23" s="51" t="s">
        <v>262</v>
      </c>
      <c r="B23" s="5">
        <v>1989</v>
      </c>
      <c r="C23" s="167" t="s">
        <v>59</v>
      </c>
      <c r="D23" s="190" t="s">
        <v>84</v>
      </c>
      <c r="E23" s="198" t="s">
        <v>340</v>
      </c>
      <c r="F23" s="6" t="s">
        <v>263</v>
      </c>
      <c r="G23" s="7">
        <v>41275</v>
      </c>
      <c r="H23" s="7">
        <v>41639</v>
      </c>
      <c r="I23" s="319">
        <f t="shared" si="0"/>
        <v>100.125</v>
      </c>
      <c r="J23" s="69">
        <v>400.5</v>
      </c>
      <c r="K23" s="69">
        <v>13000</v>
      </c>
      <c r="L23" s="82">
        <v>0.1</v>
      </c>
      <c r="M23" s="75">
        <v>1500</v>
      </c>
      <c r="N23" s="75">
        <v>15000</v>
      </c>
      <c r="O23" s="75">
        <v>10000</v>
      </c>
      <c r="P23" s="75">
        <v>2000</v>
      </c>
      <c r="Q23" s="15"/>
      <c r="R23" s="19">
        <f t="shared" ca="1" si="1"/>
        <v>44078</v>
      </c>
      <c r="X23" s="62"/>
      <c r="Z23" s="62"/>
    </row>
    <row r="24" spans="1:26" s="3" customFormat="1" ht="15.75">
      <c r="A24" s="51" t="s">
        <v>266</v>
      </c>
      <c r="B24" s="5">
        <v>2007</v>
      </c>
      <c r="C24" s="167" t="s">
        <v>81</v>
      </c>
      <c r="D24" s="194" t="s">
        <v>86</v>
      </c>
      <c r="E24" s="198" t="s">
        <v>341</v>
      </c>
      <c r="F24" s="6" t="s">
        <v>261</v>
      </c>
      <c r="G24" s="7">
        <v>41275</v>
      </c>
      <c r="H24" s="7">
        <v>41639</v>
      </c>
      <c r="I24" s="319">
        <f t="shared" si="0"/>
        <v>157.5</v>
      </c>
      <c r="J24" s="69">
        <v>630</v>
      </c>
      <c r="K24" s="69">
        <v>22000</v>
      </c>
      <c r="L24" s="82">
        <v>0.1</v>
      </c>
      <c r="M24" s="75">
        <v>1500</v>
      </c>
      <c r="N24" s="75">
        <v>15000</v>
      </c>
      <c r="O24" s="75">
        <v>10000</v>
      </c>
      <c r="P24" s="75">
        <v>2000</v>
      </c>
      <c r="Q24" s="15"/>
      <c r="R24" s="19">
        <f t="shared" ca="1" si="1"/>
        <v>44078</v>
      </c>
      <c r="X24" s="62"/>
      <c r="Z24" s="62"/>
    </row>
    <row r="25" spans="1:26" s="3" customFormat="1" ht="15.75">
      <c r="A25" s="56" t="s">
        <v>268</v>
      </c>
      <c r="B25" s="25">
        <v>2003</v>
      </c>
      <c r="C25" s="180" t="s">
        <v>62</v>
      </c>
      <c r="D25" s="197" t="s">
        <v>86</v>
      </c>
      <c r="E25" s="198" t="s">
        <v>342</v>
      </c>
      <c r="F25" s="26" t="s">
        <v>260</v>
      </c>
      <c r="G25" s="7">
        <v>41275</v>
      </c>
      <c r="H25" s="7">
        <v>41639</v>
      </c>
      <c r="I25" s="319">
        <f t="shared" si="0"/>
        <v>40.725000000000001</v>
      </c>
      <c r="J25" s="70">
        <v>162.9</v>
      </c>
      <c r="K25" s="70">
        <v>2700</v>
      </c>
      <c r="L25" s="82">
        <v>0.1</v>
      </c>
      <c r="M25" s="75">
        <v>1500</v>
      </c>
      <c r="N25" s="75">
        <v>15000</v>
      </c>
      <c r="O25" s="75">
        <v>10000</v>
      </c>
      <c r="P25" s="75">
        <v>2000</v>
      </c>
      <c r="Q25" s="15"/>
      <c r="R25" s="19">
        <f t="shared" ca="1" si="1"/>
        <v>44078</v>
      </c>
      <c r="X25" s="62"/>
      <c r="Z25" s="62"/>
    </row>
    <row r="28" spans="1:26">
      <c r="I28" t="s">
        <v>391</v>
      </c>
    </row>
  </sheetData>
  <mergeCells count="13">
    <mergeCell ref="F1:F2"/>
    <mergeCell ref="A1:A2"/>
    <mergeCell ref="B1:B2"/>
    <mergeCell ref="C1:C2"/>
    <mergeCell ref="D1:D2"/>
    <mergeCell ref="E1:E2"/>
    <mergeCell ref="O1:P1"/>
    <mergeCell ref="G1:H2"/>
    <mergeCell ref="J1:J2"/>
    <mergeCell ref="K1:K2"/>
    <mergeCell ref="L1:L2"/>
    <mergeCell ref="M1:M2"/>
    <mergeCell ref="N1:N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opLeftCell="A7" workbookViewId="0">
      <selection activeCell="R33" sqref="R33"/>
    </sheetView>
  </sheetViews>
  <sheetFormatPr defaultRowHeight="15"/>
  <cols>
    <col min="1" max="1" width="28.28515625" bestFit="1" customWidth="1"/>
    <col min="4" max="4" width="26.28515625" bestFit="1" customWidth="1"/>
    <col min="6" max="6" width="12.28515625" customWidth="1"/>
    <col min="9" max="9" width="7.85546875" bestFit="1" customWidth="1"/>
    <col min="10" max="10" width="9.7109375" bestFit="1" customWidth="1"/>
    <col min="14" max="14" width="9.140625" style="188"/>
    <col min="15" max="15" width="10.85546875" style="303" bestFit="1" customWidth="1"/>
    <col min="17" max="17" width="10.85546875" bestFit="1" customWidth="1"/>
  </cols>
  <sheetData>
    <row r="1" spans="1:18">
      <c r="A1" s="299" t="s">
        <v>489</v>
      </c>
    </row>
    <row r="2" spans="1:18" ht="15.75">
      <c r="A2" s="88" t="s">
        <v>136</v>
      </c>
      <c r="B2" s="306">
        <v>2012</v>
      </c>
      <c r="C2" s="168" t="s">
        <v>137</v>
      </c>
      <c r="D2" s="309" t="s">
        <v>84</v>
      </c>
      <c r="E2" s="202" t="s">
        <v>340</v>
      </c>
      <c r="F2" s="144" t="s">
        <v>310</v>
      </c>
      <c r="G2" s="145">
        <v>41396</v>
      </c>
      <c r="H2" s="145">
        <v>41760</v>
      </c>
      <c r="I2" s="311">
        <v>981</v>
      </c>
      <c r="J2" s="311">
        <v>33000</v>
      </c>
      <c r="K2" s="82">
        <v>0.1</v>
      </c>
      <c r="L2" s="75">
        <v>1500</v>
      </c>
      <c r="M2">
        <f t="shared" ref="M2:M33" si="0">I2/4</f>
        <v>245.25</v>
      </c>
      <c r="N2" s="188">
        <v>245.25</v>
      </c>
      <c r="O2" t="s">
        <v>490</v>
      </c>
      <c r="P2" s="188">
        <v>245.25</v>
      </c>
      <c r="Q2" t="s">
        <v>490</v>
      </c>
      <c r="R2" s="144" t="s">
        <v>310</v>
      </c>
    </row>
    <row r="3" spans="1:18" ht="15.75">
      <c r="A3" s="50" t="s">
        <v>179</v>
      </c>
      <c r="B3" s="307">
        <v>2013</v>
      </c>
      <c r="C3" s="308" t="s">
        <v>419</v>
      </c>
      <c r="D3" s="307" t="s">
        <v>420</v>
      </c>
      <c r="E3" s="310"/>
      <c r="F3" s="6" t="s">
        <v>422</v>
      </c>
      <c r="G3" s="7">
        <v>41488</v>
      </c>
      <c r="H3" s="7">
        <v>41852</v>
      </c>
      <c r="I3" s="313">
        <v>549</v>
      </c>
      <c r="J3" s="313">
        <v>17000</v>
      </c>
      <c r="K3" s="82">
        <v>0.1</v>
      </c>
      <c r="L3" s="75">
        <v>1500</v>
      </c>
      <c r="M3">
        <f t="shared" si="0"/>
        <v>137.25</v>
      </c>
      <c r="N3" s="188">
        <v>137.25</v>
      </c>
      <c r="O3" t="s">
        <v>491</v>
      </c>
      <c r="P3" s="188">
        <v>137.25</v>
      </c>
      <c r="Q3" t="s">
        <v>491</v>
      </c>
      <c r="R3" s="6" t="s">
        <v>422</v>
      </c>
    </row>
    <row r="4" spans="1:18" ht="15.75">
      <c r="A4" s="50" t="s">
        <v>3</v>
      </c>
      <c r="B4" s="5">
        <v>1998</v>
      </c>
      <c r="C4" s="167" t="s">
        <v>4</v>
      </c>
      <c r="D4" s="191" t="s">
        <v>84</v>
      </c>
      <c r="E4" s="198" t="s">
        <v>340</v>
      </c>
      <c r="F4" s="6" t="s">
        <v>312</v>
      </c>
      <c r="G4" s="7">
        <v>41407</v>
      </c>
      <c r="H4" s="7">
        <v>41771</v>
      </c>
      <c r="I4" s="63">
        <v>690</v>
      </c>
      <c r="J4" s="63">
        <v>25000</v>
      </c>
      <c r="K4" s="82">
        <v>0.1</v>
      </c>
      <c r="L4" s="75">
        <v>0</v>
      </c>
      <c r="M4" s="188">
        <f t="shared" si="0"/>
        <v>172.5</v>
      </c>
      <c r="N4" s="300">
        <v>172.5</v>
      </c>
      <c r="O4" t="s">
        <v>492</v>
      </c>
      <c r="P4" s="188">
        <v>1587.5</v>
      </c>
      <c r="Q4" t="s">
        <v>492</v>
      </c>
      <c r="R4" t="s">
        <v>500</v>
      </c>
    </row>
    <row r="5" spans="1:18" ht="15.75">
      <c r="A5" s="50" t="s">
        <v>5</v>
      </c>
      <c r="B5" s="5">
        <v>1997</v>
      </c>
      <c r="C5" s="167" t="s">
        <v>6</v>
      </c>
      <c r="D5" s="191" t="s">
        <v>84</v>
      </c>
      <c r="E5" s="198" t="s">
        <v>340</v>
      </c>
      <c r="F5" s="6" t="s">
        <v>313</v>
      </c>
      <c r="G5" s="7">
        <v>41407</v>
      </c>
      <c r="H5" s="7">
        <v>41771</v>
      </c>
      <c r="I5" s="63">
        <v>570</v>
      </c>
      <c r="J5" s="63">
        <v>20000</v>
      </c>
      <c r="K5" s="82">
        <v>0.1</v>
      </c>
      <c r="L5" s="75">
        <v>0</v>
      </c>
      <c r="M5" s="188">
        <f t="shared" si="0"/>
        <v>142.5</v>
      </c>
      <c r="N5" s="300">
        <v>142.5</v>
      </c>
      <c r="O5" t="s">
        <v>492</v>
      </c>
    </row>
    <row r="6" spans="1:18" ht="15.75">
      <c r="A6" s="50" t="s">
        <v>19</v>
      </c>
      <c r="B6" s="10">
        <v>2003</v>
      </c>
      <c r="C6" s="167" t="s">
        <v>20</v>
      </c>
      <c r="D6" s="191" t="s">
        <v>84</v>
      </c>
      <c r="E6" s="198" t="s">
        <v>340</v>
      </c>
      <c r="F6" s="6" t="s">
        <v>314</v>
      </c>
      <c r="G6" s="7">
        <v>41407</v>
      </c>
      <c r="H6" s="7">
        <v>41771</v>
      </c>
      <c r="I6" s="65">
        <v>738</v>
      </c>
      <c r="J6" s="65">
        <v>27000</v>
      </c>
      <c r="K6" s="82">
        <v>0.1</v>
      </c>
      <c r="L6" s="75">
        <v>0</v>
      </c>
      <c r="M6" s="188">
        <f t="shared" si="0"/>
        <v>184.5</v>
      </c>
      <c r="N6" s="301">
        <v>184.5</v>
      </c>
      <c r="O6" t="s">
        <v>492</v>
      </c>
    </row>
    <row r="7" spans="1:18" ht="15.75">
      <c r="A7" s="50" t="s">
        <v>23</v>
      </c>
      <c r="B7" s="10">
        <v>1990</v>
      </c>
      <c r="C7" s="167" t="s">
        <v>24</v>
      </c>
      <c r="D7" s="191" t="s">
        <v>84</v>
      </c>
      <c r="E7" s="198" t="s">
        <v>340</v>
      </c>
      <c r="F7" s="6" t="s">
        <v>315</v>
      </c>
      <c r="G7" s="7">
        <v>41407</v>
      </c>
      <c r="H7" s="7">
        <v>41771</v>
      </c>
      <c r="I7" s="65">
        <v>714</v>
      </c>
      <c r="J7" s="65">
        <v>26000</v>
      </c>
      <c r="K7" s="82">
        <v>0.1</v>
      </c>
      <c r="L7" s="75">
        <v>0</v>
      </c>
      <c r="M7" s="188">
        <f t="shared" si="0"/>
        <v>178.5</v>
      </c>
      <c r="N7" s="301">
        <v>178.5</v>
      </c>
      <c r="O7" t="s">
        <v>492</v>
      </c>
    </row>
    <row r="8" spans="1:18" ht="15.75">
      <c r="A8" s="50" t="s">
        <v>25</v>
      </c>
      <c r="B8" s="10">
        <v>1991</v>
      </c>
      <c r="C8" s="167" t="s">
        <v>26</v>
      </c>
      <c r="D8" s="191" t="s">
        <v>84</v>
      </c>
      <c r="E8" s="198" t="s">
        <v>340</v>
      </c>
      <c r="F8" s="6" t="s">
        <v>316</v>
      </c>
      <c r="G8" s="7">
        <v>41407</v>
      </c>
      <c r="H8" s="7">
        <v>41771</v>
      </c>
      <c r="I8" s="65">
        <v>426</v>
      </c>
      <c r="J8" s="65">
        <v>14000</v>
      </c>
      <c r="K8" s="82">
        <v>0.1</v>
      </c>
      <c r="L8" s="75">
        <v>0</v>
      </c>
      <c r="M8" s="188">
        <f t="shared" si="0"/>
        <v>106.5</v>
      </c>
      <c r="N8" s="301">
        <v>106.5</v>
      </c>
      <c r="O8" t="s">
        <v>492</v>
      </c>
    </row>
    <row r="9" spans="1:18" ht="15.75">
      <c r="A9" s="50" t="s">
        <v>27</v>
      </c>
      <c r="B9" s="10">
        <v>1995</v>
      </c>
      <c r="C9" s="167" t="s">
        <v>28</v>
      </c>
      <c r="D9" s="190" t="s">
        <v>84</v>
      </c>
      <c r="E9" s="198" t="s">
        <v>340</v>
      </c>
      <c r="F9" s="6" t="s">
        <v>317</v>
      </c>
      <c r="G9" s="7">
        <v>41407</v>
      </c>
      <c r="H9" s="7">
        <v>41771</v>
      </c>
      <c r="I9" s="65">
        <v>570</v>
      </c>
      <c r="J9" s="65">
        <v>20000</v>
      </c>
      <c r="K9" s="82">
        <v>0.1</v>
      </c>
      <c r="L9" s="75">
        <v>0</v>
      </c>
      <c r="M9" s="188">
        <f t="shared" si="0"/>
        <v>142.5</v>
      </c>
      <c r="N9" s="301">
        <v>142.5</v>
      </c>
      <c r="O9" t="s">
        <v>492</v>
      </c>
    </row>
    <row r="10" spans="1:18" ht="15.75">
      <c r="A10" s="50" t="s">
        <v>29</v>
      </c>
      <c r="B10" s="10">
        <v>1995</v>
      </c>
      <c r="C10" s="167" t="s">
        <v>66</v>
      </c>
      <c r="D10" s="190" t="s">
        <v>84</v>
      </c>
      <c r="E10" s="198" t="s">
        <v>340</v>
      </c>
      <c r="F10" s="6" t="s">
        <v>318</v>
      </c>
      <c r="G10" s="7">
        <v>41407</v>
      </c>
      <c r="H10" s="7">
        <v>41771</v>
      </c>
      <c r="I10" s="65">
        <v>546</v>
      </c>
      <c r="J10" s="65">
        <v>19000</v>
      </c>
      <c r="K10" s="82">
        <v>0.1</v>
      </c>
      <c r="L10" s="75">
        <v>0</v>
      </c>
      <c r="M10" s="188">
        <f t="shared" si="0"/>
        <v>136.5</v>
      </c>
      <c r="N10" s="301">
        <v>136.5</v>
      </c>
      <c r="O10" t="s">
        <v>492</v>
      </c>
    </row>
    <row r="11" spans="1:18" ht="15.75">
      <c r="A11" s="50" t="s">
        <v>37</v>
      </c>
      <c r="B11" s="10">
        <v>1994</v>
      </c>
      <c r="C11" s="167" t="s">
        <v>38</v>
      </c>
      <c r="D11" s="194" t="s">
        <v>86</v>
      </c>
      <c r="E11" s="199" t="s">
        <v>339</v>
      </c>
      <c r="F11" s="6" t="s">
        <v>319</v>
      </c>
      <c r="G11" s="7">
        <v>41407</v>
      </c>
      <c r="H11" s="7">
        <v>41771</v>
      </c>
      <c r="I11" s="65">
        <v>198</v>
      </c>
      <c r="J11" s="65">
        <v>4500</v>
      </c>
      <c r="K11" s="82">
        <v>0.1</v>
      </c>
      <c r="L11" s="75">
        <v>0</v>
      </c>
      <c r="M11" s="188">
        <f t="shared" si="0"/>
        <v>49.5</v>
      </c>
      <c r="N11" s="301">
        <v>49.5</v>
      </c>
      <c r="O11" t="s">
        <v>492</v>
      </c>
    </row>
    <row r="12" spans="1:18" ht="15.75">
      <c r="A12" s="50" t="s">
        <v>39</v>
      </c>
      <c r="B12" s="10">
        <v>1993</v>
      </c>
      <c r="C12" s="167" t="s">
        <v>40</v>
      </c>
      <c r="D12" s="200" t="s">
        <v>87</v>
      </c>
      <c r="E12" s="198" t="s">
        <v>102</v>
      </c>
      <c r="F12" s="6" t="s">
        <v>320</v>
      </c>
      <c r="G12" s="7">
        <v>41407</v>
      </c>
      <c r="H12" s="7">
        <v>41771</v>
      </c>
      <c r="I12" s="65">
        <v>174</v>
      </c>
      <c r="J12" s="65">
        <v>3500</v>
      </c>
      <c r="K12" s="82">
        <v>0.1</v>
      </c>
      <c r="L12" s="75">
        <v>0</v>
      </c>
      <c r="M12" s="188">
        <f t="shared" si="0"/>
        <v>43.5</v>
      </c>
      <c r="N12" s="301">
        <v>43.5</v>
      </c>
      <c r="O12" t="s">
        <v>492</v>
      </c>
    </row>
    <row r="13" spans="1:18" ht="15.75">
      <c r="A13" s="50" t="s">
        <v>41</v>
      </c>
      <c r="B13" s="10">
        <v>2007</v>
      </c>
      <c r="C13" s="167" t="s">
        <v>134</v>
      </c>
      <c r="D13" s="194" t="s">
        <v>86</v>
      </c>
      <c r="E13" s="198" t="s">
        <v>340</v>
      </c>
      <c r="F13" s="6" t="s">
        <v>321</v>
      </c>
      <c r="G13" s="7">
        <v>41407</v>
      </c>
      <c r="H13" s="7">
        <v>41771</v>
      </c>
      <c r="I13" s="65">
        <v>140</v>
      </c>
      <c r="J13" s="65">
        <v>2000</v>
      </c>
      <c r="K13" s="82">
        <v>0.1</v>
      </c>
      <c r="L13" s="75">
        <v>0</v>
      </c>
      <c r="M13" s="188">
        <f t="shared" si="0"/>
        <v>35</v>
      </c>
      <c r="N13" s="301">
        <v>35</v>
      </c>
      <c r="O13" t="s">
        <v>492</v>
      </c>
    </row>
    <row r="14" spans="1:18" ht="15.75">
      <c r="A14" s="50" t="s">
        <v>63</v>
      </c>
      <c r="B14" s="5">
        <v>2008</v>
      </c>
      <c r="C14" s="167" t="s">
        <v>49</v>
      </c>
      <c r="D14" s="194" t="s">
        <v>86</v>
      </c>
      <c r="E14" s="198" t="s">
        <v>89</v>
      </c>
      <c r="F14" s="6" t="s">
        <v>322</v>
      </c>
      <c r="G14" s="7">
        <v>41407</v>
      </c>
      <c r="H14" s="7">
        <v>41771</v>
      </c>
      <c r="I14" s="65">
        <v>402</v>
      </c>
      <c r="J14" s="65">
        <v>13000</v>
      </c>
      <c r="K14" s="82">
        <v>0.1</v>
      </c>
      <c r="L14" s="75">
        <v>0</v>
      </c>
      <c r="M14" s="188">
        <f t="shared" si="0"/>
        <v>100.5</v>
      </c>
      <c r="N14" s="301">
        <v>100.5</v>
      </c>
      <c r="O14" t="s">
        <v>492</v>
      </c>
    </row>
    <row r="15" spans="1:18" ht="15.75">
      <c r="A15" s="50" t="s">
        <v>63</v>
      </c>
      <c r="B15" s="5">
        <v>2008</v>
      </c>
      <c r="C15" s="167" t="s">
        <v>50</v>
      </c>
      <c r="D15" s="194" t="s">
        <v>86</v>
      </c>
      <c r="E15" s="199" t="s">
        <v>345</v>
      </c>
      <c r="F15" s="6" t="s">
        <v>323</v>
      </c>
      <c r="G15" s="7">
        <v>41407</v>
      </c>
      <c r="H15" s="7">
        <v>41771</v>
      </c>
      <c r="I15" s="65">
        <v>402</v>
      </c>
      <c r="J15" s="65">
        <v>13000</v>
      </c>
      <c r="K15" s="82">
        <v>0.1</v>
      </c>
      <c r="L15" s="75">
        <v>0</v>
      </c>
      <c r="M15" s="188">
        <f t="shared" si="0"/>
        <v>100.5</v>
      </c>
      <c r="N15" s="301">
        <v>100.5</v>
      </c>
      <c r="O15" t="s">
        <v>492</v>
      </c>
    </row>
    <row r="16" spans="1:18" ht="15.75">
      <c r="A16" s="50" t="s">
        <v>64</v>
      </c>
      <c r="B16" s="20">
        <v>2007</v>
      </c>
      <c r="C16" s="167" t="s">
        <v>95</v>
      </c>
      <c r="D16" s="194" t="s">
        <v>86</v>
      </c>
      <c r="E16" s="198" t="s">
        <v>101</v>
      </c>
      <c r="F16" s="6" t="s">
        <v>324</v>
      </c>
      <c r="G16" s="7">
        <v>41407</v>
      </c>
      <c r="H16" s="7">
        <v>41771</v>
      </c>
      <c r="I16" s="65">
        <v>522</v>
      </c>
      <c r="J16" s="65">
        <v>18000</v>
      </c>
      <c r="K16" s="82">
        <v>0.1</v>
      </c>
      <c r="L16" s="75">
        <v>0</v>
      </c>
      <c r="M16" s="188">
        <f t="shared" si="0"/>
        <v>130.5</v>
      </c>
      <c r="N16" s="301">
        <v>130.5</v>
      </c>
      <c r="O16" t="s">
        <v>492</v>
      </c>
    </row>
    <row r="17" spans="1:18" ht="15.75">
      <c r="A17" s="50" t="s">
        <v>243</v>
      </c>
      <c r="B17" s="10">
        <v>2010</v>
      </c>
      <c r="C17" s="167" t="s">
        <v>160</v>
      </c>
      <c r="D17" s="194" t="s">
        <v>86</v>
      </c>
      <c r="E17" s="198" t="s">
        <v>161</v>
      </c>
      <c r="F17" s="6" t="s">
        <v>325</v>
      </c>
      <c r="G17" s="7">
        <v>41407</v>
      </c>
      <c r="H17" s="7">
        <v>41771</v>
      </c>
      <c r="I17" s="65">
        <v>258</v>
      </c>
      <c r="J17" s="65">
        <v>7000</v>
      </c>
      <c r="K17" s="82">
        <v>0.1</v>
      </c>
      <c r="L17" s="75">
        <v>0</v>
      </c>
      <c r="M17" s="188">
        <f t="shared" si="0"/>
        <v>64.5</v>
      </c>
      <c r="N17" s="301">
        <v>64.5</v>
      </c>
      <c r="O17" t="s">
        <v>492</v>
      </c>
    </row>
    <row r="18" spans="1:18" ht="15.75">
      <c r="A18" s="50" t="s">
        <v>45</v>
      </c>
      <c r="B18" s="5">
        <v>2009</v>
      </c>
      <c r="C18" s="167" t="s">
        <v>48</v>
      </c>
      <c r="D18" s="194" t="s">
        <v>86</v>
      </c>
      <c r="E18" s="198" t="s">
        <v>100</v>
      </c>
      <c r="F18" s="6" t="s">
        <v>326</v>
      </c>
      <c r="G18" s="7">
        <v>41407</v>
      </c>
      <c r="H18" s="7">
        <v>41771</v>
      </c>
      <c r="I18" s="136">
        <v>2058</v>
      </c>
      <c r="J18" s="65">
        <v>82000</v>
      </c>
      <c r="K18" s="82">
        <v>0.1</v>
      </c>
      <c r="L18" s="75">
        <v>0</v>
      </c>
      <c r="M18" s="188">
        <f t="shared" si="0"/>
        <v>514.5</v>
      </c>
      <c r="N18" s="188">
        <v>514.5</v>
      </c>
      <c r="O18" t="s">
        <v>493</v>
      </c>
      <c r="P18" s="188">
        <v>514.5</v>
      </c>
      <c r="Q18" t="s">
        <v>493</v>
      </c>
      <c r="R18" s="6" t="s">
        <v>326</v>
      </c>
    </row>
    <row r="19" spans="1:18" ht="15.75">
      <c r="A19" s="50" t="s">
        <v>214</v>
      </c>
      <c r="B19" s="5">
        <v>2011</v>
      </c>
      <c r="C19" s="167" t="s">
        <v>46</v>
      </c>
      <c r="D19" s="195" t="s">
        <v>396</v>
      </c>
      <c r="E19" s="198" t="s">
        <v>97</v>
      </c>
      <c r="F19" s="6" t="s">
        <v>434</v>
      </c>
      <c r="G19" s="7">
        <v>41507</v>
      </c>
      <c r="H19" s="7">
        <v>41871</v>
      </c>
      <c r="I19" s="63">
        <v>2520.0000000000005</v>
      </c>
      <c r="J19" s="63">
        <v>90000</v>
      </c>
      <c r="K19" s="82">
        <v>0.1</v>
      </c>
      <c r="L19" s="75">
        <v>1500</v>
      </c>
      <c r="M19" s="188">
        <f t="shared" si="0"/>
        <v>630.00000000000011</v>
      </c>
      <c r="N19" s="302">
        <v>630</v>
      </c>
      <c r="O19" t="s">
        <v>494</v>
      </c>
      <c r="P19" s="188">
        <v>767.25</v>
      </c>
      <c r="Q19" t="s">
        <v>494</v>
      </c>
      <c r="R19" s="314" t="s">
        <v>501</v>
      </c>
    </row>
    <row r="20" spans="1:18" ht="15.75">
      <c r="A20" s="50" t="s">
        <v>209</v>
      </c>
      <c r="B20" s="5">
        <v>2011</v>
      </c>
      <c r="C20" s="167" t="s">
        <v>439</v>
      </c>
      <c r="D20" s="195" t="s">
        <v>437</v>
      </c>
      <c r="E20" s="198" t="s">
        <v>337</v>
      </c>
      <c r="F20" s="6" t="s">
        <v>436</v>
      </c>
      <c r="G20" s="7">
        <v>41494</v>
      </c>
      <c r="H20" s="7">
        <v>41858</v>
      </c>
      <c r="I20" s="63">
        <v>549</v>
      </c>
      <c r="J20" s="63">
        <v>17000</v>
      </c>
      <c r="K20" s="82">
        <v>0.1</v>
      </c>
      <c r="L20" s="75">
        <v>1500</v>
      </c>
      <c r="M20" s="188">
        <f t="shared" si="0"/>
        <v>137.25</v>
      </c>
      <c r="N20" s="302">
        <v>137.25</v>
      </c>
      <c r="O20" t="s">
        <v>494</v>
      </c>
      <c r="R20" s="6"/>
    </row>
    <row r="21" spans="1:18" ht="15.75">
      <c r="A21" s="50" t="s">
        <v>277</v>
      </c>
      <c r="B21" s="10">
        <v>1996</v>
      </c>
      <c r="C21" s="167" t="s">
        <v>125</v>
      </c>
      <c r="D21" s="190" t="s">
        <v>84</v>
      </c>
      <c r="E21" s="198" t="s">
        <v>340</v>
      </c>
      <c r="F21" s="6" t="s">
        <v>278</v>
      </c>
      <c r="G21" s="7">
        <v>41328</v>
      </c>
      <c r="H21" s="7">
        <v>41692</v>
      </c>
      <c r="I21" s="65">
        <v>549</v>
      </c>
      <c r="J21" s="65">
        <v>19000</v>
      </c>
      <c r="K21" s="82">
        <v>1.4999999999999999E-2</v>
      </c>
      <c r="L21" s="75">
        <v>1500</v>
      </c>
      <c r="M21" s="188">
        <f t="shared" si="0"/>
        <v>137.25</v>
      </c>
      <c r="N21" s="304">
        <v>137.25</v>
      </c>
      <c r="O21" s="303" t="s">
        <v>495</v>
      </c>
      <c r="P21" s="188">
        <v>294.75</v>
      </c>
      <c r="Q21" s="303" t="s">
        <v>495</v>
      </c>
      <c r="R21" s="314" t="s">
        <v>502</v>
      </c>
    </row>
    <row r="22" spans="1:18" ht="15.75">
      <c r="A22" s="50" t="s">
        <v>270</v>
      </c>
      <c r="B22" s="10">
        <v>1995</v>
      </c>
      <c r="C22" s="167" t="s">
        <v>126</v>
      </c>
      <c r="D22" s="192" t="s">
        <v>271</v>
      </c>
      <c r="E22" s="198" t="s">
        <v>340</v>
      </c>
      <c r="F22" s="6" t="s">
        <v>272</v>
      </c>
      <c r="G22" s="7">
        <v>41328</v>
      </c>
      <c r="H22" s="7">
        <v>41692</v>
      </c>
      <c r="I22" s="65">
        <v>630</v>
      </c>
      <c r="J22" s="65">
        <v>20000</v>
      </c>
      <c r="K22" s="82">
        <v>0.1</v>
      </c>
      <c r="L22" s="75">
        <v>1500</v>
      </c>
      <c r="M22" s="188">
        <f t="shared" si="0"/>
        <v>157.5</v>
      </c>
      <c r="N22" s="304">
        <v>157.5</v>
      </c>
      <c r="O22" s="303" t="s">
        <v>495</v>
      </c>
    </row>
    <row r="23" spans="1:18" ht="15.75">
      <c r="A23" s="50" t="s">
        <v>5</v>
      </c>
      <c r="B23" s="5">
        <v>1996</v>
      </c>
      <c r="C23" s="167" t="s">
        <v>8</v>
      </c>
      <c r="D23" s="192" t="s">
        <v>286</v>
      </c>
      <c r="E23" s="198" t="s">
        <v>340</v>
      </c>
      <c r="F23" s="6" t="s">
        <v>423</v>
      </c>
      <c r="G23" s="7">
        <v>41510</v>
      </c>
      <c r="H23" s="7">
        <v>41874</v>
      </c>
      <c r="I23" s="63">
        <v>1008.0000000000001</v>
      </c>
      <c r="J23" s="63">
        <v>34000</v>
      </c>
      <c r="K23" s="82">
        <v>0.1</v>
      </c>
      <c r="L23" s="75">
        <v>1500</v>
      </c>
      <c r="M23" s="188">
        <f t="shared" si="0"/>
        <v>252.00000000000003</v>
      </c>
      <c r="N23" s="240">
        <v>252</v>
      </c>
      <c r="O23" t="s">
        <v>496</v>
      </c>
      <c r="P23" s="188">
        <v>759.75</v>
      </c>
      <c r="Q23" t="s">
        <v>496</v>
      </c>
      <c r="R23" t="s">
        <v>503</v>
      </c>
    </row>
    <row r="24" spans="1:18" ht="15.75">
      <c r="A24" s="50" t="s">
        <v>5</v>
      </c>
      <c r="B24" s="5">
        <v>1997</v>
      </c>
      <c r="C24" s="167" t="s">
        <v>9</v>
      </c>
      <c r="D24" s="192" t="s">
        <v>286</v>
      </c>
      <c r="E24" s="198" t="s">
        <v>340</v>
      </c>
      <c r="F24" s="6" t="s">
        <v>425</v>
      </c>
      <c r="G24" s="7">
        <v>41510</v>
      </c>
      <c r="H24" s="7">
        <v>41874</v>
      </c>
      <c r="I24" s="63">
        <v>1062</v>
      </c>
      <c r="J24" s="63">
        <v>36000</v>
      </c>
      <c r="K24" s="82">
        <v>0.1</v>
      </c>
      <c r="L24" s="75">
        <v>1500</v>
      </c>
      <c r="M24" s="188">
        <f t="shared" si="0"/>
        <v>265.5</v>
      </c>
      <c r="N24" s="240">
        <v>265.5</v>
      </c>
      <c r="O24" t="s">
        <v>496</v>
      </c>
    </row>
    <row r="25" spans="1:18" ht="15.75">
      <c r="A25" s="50" t="s">
        <v>13</v>
      </c>
      <c r="B25" s="5">
        <v>1992</v>
      </c>
      <c r="C25" s="167" t="s">
        <v>14</v>
      </c>
      <c r="D25" s="190" t="s">
        <v>424</v>
      </c>
      <c r="E25" s="198" t="s">
        <v>340</v>
      </c>
      <c r="F25" s="6" t="s">
        <v>429</v>
      </c>
      <c r="G25" s="7">
        <v>41510</v>
      </c>
      <c r="H25" s="7">
        <v>41874</v>
      </c>
      <c r="I25" s="63">
        <v>495.00000000000006</v>
      </c>
      <c r="J25" s="63">
        <v>15000</v>
      </c>
      <c r="K25" s="82">
        <v>0.1</v>
      </c>
      <c r="L25" s="75">
        <v>1500</v>
      </c>
      <c r="M25" s="188">
        <f t="shared" si="0"/>
        <v>123.75000000000001</v>
      </c>
      <c r="N25" s="240">
        <v>123.75</v>
      </c>
      <c r="O25" t="s">
        <v>496</v>
      </c>
    </row>
    <row r="26" spans="1:18" ht="15.75">
      <c r="A26" s="50" t="s">
        <v>431</v>
      </c>
      <c r="B26" s="306">
        <v>1996</v>
      </c>
      <c r="C26" s="168" t="s">
        <v>22</v>
      </c>
      <c r="D26" s="192" t="s">
        <v>430</v>
      </c>
      <c r="E26" s="198" t="s">
        <v>340</v>
      </c>
      <c r="F26" s="6" t="s">
        <v>432</v>
      </c>
      <c r="G26" s="7">
        <v>41510</v>
      </c>
      <c r="H26" s="7">
        <v>41874</v>
      </c>
      <c r="I26" s="312">
        <v>474</v>
      </c>
      <c r="J26" s="312">
        <v>16000</v>
      </c>
      <c r="K26" s="82">
        <v>0.1</v>
      </c>
      <c r="L26" s="75">
        <v>0</v>
      </c>
      <c r="M26" s="188">
        <f t="shared" si="0"/>
        <v>118.5</v>
      </c>
      <c r="N26" s="240">
        <v>118.5</v>
      </c>
      <c r="O26" t="s">
        <v>496</v>
      </c>
    </row>
    <row r="27" spans="1:18" ht="15.75">
      <c r="A27" s="50" t="s">
        <v>284</v>
      </c>
      <c r="B27" s="142">
        <v>2012</v>
      </c>
      <c r="C27" s="182" t="s">
        <v>285</v>
      </c>
      <c r="D27" s="193" t="s">
        <v>286</v>
      </c>
      <c r="E27" s="198" t="s">
        <v>287</v>
      </c>
      <c r="F27" s="6" t="s">
        <v>288</v>
      </c>
      <c r="G27" s="7">
        <v>41330</v>
      </c>
      <c r="H27" s="7">
        <v>41694</v>
      </c>
      <c r="I27" s="75">
        <v>3465.0000000000005</v>
      </c>
      <c r="J27" s="75">
        <v>125000</v>
      </c>
      <c r="K27" s="82">
        <v>0.1</v>
      </c>
      <c r="L27" s="75">
        <v>1500</v>
      </c>
      <c r="M27" s="188">
        <f t="shared" si="0"/>
        <v>866.25000000000011</v>
      </c>
      <c r="N27" s="305">
        <v>866.25</v>
      </c>
      <c r="O27" t="s">
        <v>497</v>
      </c>
      <c r="P27" s="188">
        <v>3561.75</v>
      </c>
      <c r="Q27" t="s">
        <v>497</v>
      </c>
      <c r="R27" t="s">
        <v>504</v>
      </c>
    </row>
    <row r="28" spans="1:18" ht="15.75">
      <c r="A28" s="50" t="s">
        <v>284</v>
      </c>
      <c r="B28" s="142">
        <v>2012</v>
      </c>
      <c r="C28" s="182" t="s">
        <v>289</v>
      </c>
      <c r="D28" s="193" t="s">
        <v>286</v>
      </c>
      <c r="E28" s="198" t="s">
        <v>287</v>
      </c>
      <c r="F28" s="6" t="s">
        <v>290</v>
      </c>
      <c r="G28" s="7">
        <v>41330</v>
      </c>
      <c r="H28" s="7">
        <v>41694</v>
      </c>
      <c r="I28" s="75">
        <v>3465.0000000000005</v>
      </c>
      <c r="J28" s="75">
        <v>125000</v>
      </c>
      <c r="K28" s="82">
        <v>0.1</v>
      </c>
      <c r="L28" s="75">
        <v>1500</v>
      </c>
      <c r="M28" s="188">
        <f t="shared" si="0"/>
        <v>866.25000000000011</v>
      </c>
      <c r="N28" s="305">
        <v>866.25</v>
      </c>
      <c r="O28" t="s">
        <v>497</v>
      </c>
    </row>
    <row r="29" spans="1:18" ht="15.75">
      <c r="A29" s="50" t="s">
        <v>284</v>
      </c>
      <c r="B29" s="142">
        <v>2012</v>
      </c>
      <c r="C29" s="182" t="s">
        <v>291</v>
      </c>
      <c r="D29" s="193" t="s">
        <v>286</v>
      </c>
      <c r="E29" s="198" t="s">
        <v>287</v>
      </c>
      <c r="F29" s="6" t="s">
        <v>292</v>
      </c>
      <c r="G29" s="7">
        <v>41330</v>
      </c>
      <c r="H29" s="7">
        <v>41694</v>
      </c>
      <c r="I29" s="75">
        <v>3465.0000000000005</v>
      </c>
      <c r="J29" s="75">
        <v>125000</v>
      </c>
      <c r="K29" s="82">
        <v>0.1</v>
      </c>
      <c r="L29" s="75">
        <v>1500</v>
      </c>
      <c r="M29" s="188">
        <f t="shared" si="0"/>
        <v>866.25000000000011</v>
      </c>
      <c r="N29" s="305">
        <v>866.25</v>
      </c>
      <c r="O29" t="s">
        <v>497</v>
      </c>
    </row>
    <row r="30" spans="1:18" ht="15.75">
      <c r="A30" s="50" t="s">
        <v>284</v>
      </c>
      <c r="B30" s="142">
        <v>2012</v>
      </c>
      <c r="C30" s="182" t="s">
        <v>296</v>
      </c>
      <c r="D30" s="193" t="s">
        <v>286</v>
      </c>
      <c r="E30" s="198" t="s">
        <v>287</v>
      </c>
      <c r="F30" s="6" t="s">
        <v>297</v>
      </c>
      <c r="G30" s="7">
        <v>41330</v>
      </c>
      <c r="H30" s="7">
        <v>41694</v>
      </c>
      <c r="I30" s="75">
        <v>2736</v>
      </c>
      <c r="J30" s="75">
        <v>98000</v>
      </c>
      <c r="K30" s="82">
        <v>0.1</v>
      </c>
      <c r="L30" s="75">
        <v>1500</v>
      </c>
      <c r="M30" s="188">
        <f t="shared" si="0"/>
        <v>684</v>
      </c>
      <c r="N30" s="305">
        <v>684</v>
      </c>
      <c r="O30" t="s">
        <v>497</v>
      </c>
    </row>
    <row r="31" spans="1:18" ht="15.75">
      <c r="A31" s="50" t="s">
        <v>293</v>
      </c>
      <c r="B31" s="142">
        <v>2012</v>
      </c>
      <c r="C31" s="182" t="s">
        <v>294</v>
      </c>
      <c r="D31" s="193" t="s">
        <v>271</v>
      </c>
      <c r="E31" s="198" t="s">
        <v>287</v>
      </c>
      <c r="F31" s="6" t="s">
        <v>295</v>
      </c>
      <c r="G31" s="7">
        <v>41330</v>
      </c>
      <c r="H31" s="7">
        <v>41694</v>
      </c>
      <c r="I31" s="75">
        <v>1116.0000000000002</v>
      </c>
      <c r="J31" s="75">
        <v>38000</v>
      </c>
      <c r="K31" s="82">
        <v>0.1</v>
      </c>
      <c r="L31" s="75">
        <v>1500</v>
      </c>
      <c r="M31" s="188">
        <f t="shared" si="0"/>
        <v>279.00000000000006</v>
      </c>
      <c r="N31" s="305">
        <v>279</v>
      </c>
      <c r="O31" t="s">
        <v>497</v>
      </c>
    </row>
    <row r="32" spans="1:18" ht="15.75">
      <c r="A32" s="50" t="s">
        <v>328</v>
      </c>
      <c r="B32" s="142">
        <v>2003</v>
      </c>
      <c r="C32" s="182" t="s">
        <v>329</v>
      </c>
      <c r="D32" s="193" t="s">
        <v>330</v>
      </c>
      <c r="E32" s="198" t="s">
        <v>287</v>
      </c>
      <c r="F32" s="6" t="s">
        <v>331</v>
      </c>
      <c r="G32" s="7">
        <v>41421</v>
      </c>
      <c r="H32" s="7">
        <v>41785</v>
      </c>
      <c r="I32" s="257">
        <v>594</v>
      </c>
      <c r="J32" s="257">
        <v>21000</v>
      </c>
      <c r="K32" s="82">
        <v>0.1</v>
      </c>
      <c r="L32" s="75">
        <v>0</v>
      </c>
      <c r="M32" s="188">
        <f t="shared" si="0"/>
        <v>148.5</v>
      </c>
      <c r="N32" s="204">
        <v>148.5</v>
      </c>
      <c r="O32" t="s">
        <v>498</v>
      </c>
      <c r="P32" s="204">
        <v>148.5</v>
      </c>
      <c r="Q32" t="s">
        <v>498</v>
      </c>
      <c r="R32" s="6" t="s">
        <v>331</v>
      </c>
    </row>
    <row r="33" spans="1:18" ht="15.75">
      <c r="A33" s="50" t="s">
        <v>332</v>
      </c>
      <c r="B33" s="142">
        <v>2001</v>
      </c>
      <c r="C33" s="182" t="s">
        <v>333</v>
      </c>
      <c r="D33" s="193" t="s">
        <v>330</v>
      </c>
      <c r="E33" s="198" t="s">
        <v>287</v>
      </c>
      <c r="F33" s="6" t="s">
        <v>334</v>
      </c>
      <c r="G33" s="7">
        <v>41423</v>
      </c>
      <c r="H33" s="7">
        <v>41787</v>
      </c>
      <c r="I33" s="257">
        <v>738</v>
      </c>
      <c r="J33" s="257">
        <v>24000</v>
      </c>
      <c r="K33" s="82">
        <v>0.1</v>
      </c>
      <c r="L33" s="75">
        <v>1500</v>
      </c>
      <c r="M33" s="188">
        <f t="shared" si="0"/>
        <v>184.5</v>
      </c>
      <c r="N33" s="204">
        <v>184.5</v>
      </c>
      <c r="O33" t="s">
        <v>499</v>
      </c>
      <c r="P33" s="204">
        <v>184.5</v>
      </c>
      <c r="Q33" t="s">
        <v>499</v>
      </c>
      <c r="R33" s="6" t="s">
        <v>334</v>
      </c>
    </row>
    <row r="34" spans="1:18">
      <c r="F34" s="206"/>
    </row>
  </sheetData>
  <autoFilter ref="A1:Q34"/>
  <sortState ref="A1:O33">
    <sortCondition ref="O1:O33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B29" sqref="B29"/>
    </sheetView>
  </sheetViews>
  <sheetFormatPr defaultRowHeight="15"/>
  <cols>
    <col min="1" max="1" width="28.28515625" bestFit="1" customWidth="1"/>
    <col min="4" max="4" width="20.7109375" customWidth="1"/>
    <col min="5" max="5" width="13.85546875" customWidth="1"/>
    <col min="6" max="6" width="13.28515625" customWidth="1"/>
    <col min="7" max="8" width="9.7109375" bestFit="1" customWidth="1"/>
    <col min="10" max="10" width="9.140625" style="188"/>
    <col min="11" max="11" width="9.140625" style="268"/>
    <col min="12" max="12" width="11.5703125" style="270" customWidth="1"/>
  </cols>
  <sheetData>
    <row r="1" spans="1:12" ht="15.75" thickBot="1"/>
    <row r="2" spans="1:12" ht="15.75">
      <c r="A2" s="50" t="s">
        <v>5</v>
      </c>
      <c r="B2" s="5">
        <v>1996</v>
      </c>
      <c r="C2" s="167" t="s">
        <v>8</v>
      </c>
      <c r="D2" s="258" t="s">
        <v>286</v>
      </c>
      <c r="E2" s="198" t="s">
        <v>340</v>
      </c>
      <c r="F2" s="6" t="s">
        <v>423</v>
      </c>
      <c r="G2" s="7">
        <v>41510</v>
      </c>
      <c r="H2" s="7">
        <v>41874</v>
      </c>
      <c r="I2" s="63">
        <v>1008.0000000000001</v>
      </c>
      <c r="J2" s="259">
        <f>I2/4</f>
        <v>252.00000000000003</v>
      </c>
      <c r="K2" s="565">
        <v>759.75</v>
      </c>
      <c r="L2" s="568" t="s">
        <v>441</v>
      </c>
    </row>
    <row r="3" spans="1:12" ht="15.75">
      <c r="A3" s="50" t="s">
        <v>5</v>
      </c>
      <c r="B3" s="5">
        <v>1997</v>
      </c>
      <c r="C3" s="167" t="s">
        <v>9</v>
      </c>
      <c r="D3" s="258" t="s">
        <v>286</v>
      </c>
      <c r="E3" s="198" t="s">
        <v>340</v>
      </c>
      <c r="F3" s="6" t="s">
        <v>425</v>
      </c>
      <c r="G3" s="7">
        <v>41510</v>
      </c>
      <c r="H3" s="7">
        <v>41874</v>
      </c>
      <c r="I3" s="63">
        <v>1062</v>
      </c>
      <c r="J3" s="261">
        <f t="shared" ref="J3:J8" si="0">I3/4</f>
        <v>265.5</v>
      </c>
      <c r="K3" s="567"/>
      <c r="L3" s="569"/>
    </row>
    <row r="4" spans="1:12" ht="15.75">
      <c r="A4" s="50" t="s">
        <v>13</v>
      </c>
      <c r="B4" s="5">
        <v>1992</v>
      </c>
      <c r="C4" s="167" t="s">
        <v>14</v>
      </c>
      <c r="D4" s="191" t="s">
        <v>424</v>
      </c>
      <c r="E4" s="198" t="s">
        <v>340</v>
      </c>
      <c r="F4" s="6" t="s">
        <v>429</v>
      </c>
      <c r="G4" s="7">
        <v>41510</v>
      </c>
      <c r="H4" s="7">
        <v>41874</v>
      </c>
      <c r="I4" s="63">
        <v>495.00000000000006</v>
      </c>
      <c r="J4" s="261">
        <f t="shared" si="0"/>
        <v>123.75000000000001</v>
      </c>
      <c r="K4" s="567"/>
      <c r="L4" s="569"/>
    </row>
    <row r="5" spans="1:12" ht="16.5" thickBot="1">
      <c r="A5" s="50" t="s">
        <v>431</v>
      </c>
      <c r="B5" s="10">
        <v>1996</v>
      </c>
      <c r="C5" s="167" t="s">
        <v>22</v>
      </c>
      <c r="D5" s="192" t="s">
        <v>430</v>
      </c>
      <c r="E5" s="198" t="s">
        <v>340</v>
      </c>
      <c r="F5" s="6" t="s">
        <v>432</v>
      </c>
      <c r="G5" s="7">
        <v>41510</v>
      </c>
      <c r="H5" s="7">
        <v>41874</v>
      </c>
      <c r="I5" s="65">
        <v>474</v>
      </c>
      <c r="J5" s="260">
        <f t="shared" si="0"/>
        <v>118.5</v>
      </c>
      <c r="K5" s="566"/>
      <c r="L5" s="570"/>
    </row>
    <row r="6" spans="1:12" ht="15.75">
      <c r="A6" s="50" t="s">
        <v>214</v>
      </c>
      <c r="B6" s="5">
        <v>2011</v>
      </c>
      <c r="C6" s="167" t="s">
        <v>46</v>
      </c>
      <c r="D6" s="195" t="s">
        <v>396</v>
      </c>
      <c r="E6" s="198" t="s">
        <v>97</v>
      </c>
      <c r="F6" s="6" t="s">
        <v>434</v>
      </c>
      <c r="G6" s="7">
        <v>41507</v>
      </c>
      <c r="H6" s="7">
        <v>41871</v>
      </c>
      <c r="I6" s="63">
        <v>2520.0000000000005</v>
      </c>
      <c r="J6" s="259">
        <f t="shared" si="0"/>
        <v>630.00000000000011</v>
      </c>
      <c r="K6" s="565">
        <v>767.25</v>
      </c>
      <c r="L6" s="571" t="s">
        <v>440</v>
      </c>
    </row>
    <row r="7" spans="1:12" ht="16.5" thickBot="1">
      <c r="A7" s="50" t="s">
        <v>209</v>
      </c>
      <c r="B7" s="95">
        <v>2011</v>
      </c>
      <c r="C7" s="168" t="s">
        <v>210</v>
      </c>
      <c r="D7" s="195" t="s">
        <v>437</v>
      </c>
      <c r="E7" s="198" t="s">
        <v>337</v>
      </c>
      <c r="F7" s="6" t="s">
        <v>436</v>
      </c>
      <c r="G7" s="7">
        <v>41494</v>
      </c>
      <c r="H7" s="7">
        <v>41858</v>
      </c>
      <c r="I7" s="69">
        <v>549</v>
      </c>
      <c r="J7" s="260">
        <f t="shared" si="0"/>
        <v>137.25</v>
      </c>
      <c r="K7" s="566"/>
      <c r="L7" s="572"/>
    </row>
    <row r="8" spans="1:12" ht="16.5" thickBot="1">
      <c r="A8" s="88" t="s">
        <v>179</v>
      </c>
      <c r="B8" s="142">
        <v>2013</v>
      </c>
      <c r="C8" s="182" t="s">
        <v>419</v>
      </c>
      <c r="D8" s="142" t="s">
        <v>420</v>
      </c>
      <c r="E8" s="142"/>
      <c r="F8" s="6" t="s">
        <v>422</v>
      </c>
      <c r="G8" s="145">
        <v>41488</v>
      </c>
      <c r="H8" s="145">
        <v>41852</v>
      </c>
      <c r="I8" s="257">
        <v>549</v>
      </c>
      <c r="J8" s="262">
        <f t="shared" si="0"/>
        <v>137.25</v>
      </c>
      <c r="K8" s="269">
        <v>137.25</v>
      </c>
      <c r="L8" s="271" t="s">
        <v>442</v>
      </c>
    </row>
    <row r="10" spans="1:12" ht="15.75" thickBot="1"/>
    <row r="11" spans="1:12" ht="15.75">
      <c r="A11" s="50" t="s">
        <v>128</v>
      </c>
      <c r="B11" s="5">
        <v>2012</v>
      </c>
      <c r="C11" s="167" t="s">
        <v>129</v>
      </c>
      <c r="D11" s="190" t="s">
        <v>84</v>
      </c>
      <c r="E11" s="198" t="s">
        <v>340</v>
      </c>
      <c r="F11" s="167" t="s">
        <v>282</v>
      </c>
      <c r="G11" s="7">
        <v>41360</v>
      </c>
      <c r="H11" s="7">
        <v>41724</v>
      </c>
      <c r="I11" s="63">
        <v>3384</v>
      </c>
      <c r="J11" s="259">
        <f>I11/4</f>
        <v>846</v>
      </c>
      <c r="K11" s="565">
        <v>1543.5</v>
      </c>
      <c r="L11" s="571" t="s">
        <v>443</v>
      </c>
    </row>
    <row r="12" spans="1:12" ht="16.5" thickBot="1">
      <c r="A12" s="50" t="s">
        <v>5</v>
      </c>
      <c r="B12" s="5">
        <v>2012</v>
      </c>
      <c r="C12" s="167" t="s">
        <v>130</v>
      </c>
      <c r="D12" s="191" t="s">
        <v>84</v>
      </c>
      <c r="E12" s="198" t="s">
        <v>340</v>
      </c>
      <c r="F12" s="167" t="s">
        <v>281</v>
      </c>
      <c r="G12" s="7">
        <v>41360</v>
      </c>
      <c r="H12" s="7">
        <v>41724</v>
      </c>
      <c r="I12" s="63">
        <v>2790</v>
      </c>
      <c r="J12" s="260">
        <f>I12/4</f>
        <v>697.5</v>
      </c>
      <c r="K12" s="566"/>
      <c r="L12" s="573"/>
    </row>
    <row r="13" spans="1:12" ht="16.5" thickBot="1">
      <c r="A13" s="50" t="s">
        <v>71</v>
      </c>
      <c r="B13" s="10">
        <v>1998</v>
      </c>
      <c r="C13" s="167" t="s">
        <v>96</v>
      </c>
      <c r="D13" s="200" t="s">
        <v>87</v>
      </c>
      <c r="E13" s="198" t="s">
        <v>287</v>
      </c>
      <c r="F13" s="167" t="s">
        <v>238</v>
      </c>
      <c r="G13" s="7">
        <v>41259</v>
      </c>
      <c r="H13" s="7">
        <v>41623</v>
      </c>
      <c r="I13" s="67">
        <v>311.39999999999998</v>
      </c>
      <c r="J13" s="262">
        <f>I13/4</f>
        <v>77.849999999999994</v>
      </c>
      <c r="K13" s="269">
        <v>77.849999999999994</v>
      </c>
      <c r="L13" s="271" t="s">
        <v>444</v>
      </c>
    </row>
    <row r="14" spans="1:12" ht="16.5" thickBot="1">
      <c r="A14" s="50" t="s">
        <v>164</v>
      </c>
      <c r="B14" s="5">
        <v>1998</v>
      </c>
      <c r="C14" s="167" t="s">
        <v>165</v>
      </c>
      <c r="D14" s="192" t="s">
        <v>254</v>
      </c>
      <c r="E14" s="198" t="s">
        <v>287</v>
      </c>
      <c r="F14" s="167" t="s">
        <v>335</v>
      </c>
      <c r="G14" s="7">
        <v>41431</v>
      </c>
      <c r="H14" s="7">
        <v>41795</v>
      </c>
      <c r="I14" s="67">
        <v>441.00000000000006</v>
      </c>
      <c r="J14" s="262">
        <f>I14/4</f>
        <v>110.25000000000001</v>
      </c>
      <c r="K14" s="269">
        <v>110.25</v>
      </c>
      <c r="L14" s="271" t="s">
        <v>445</v>
      </c>
    </row>
    <row r="15" spans="1:12" ht="15.75" thickBot="1"/>
    <row r="16" spans="1:12" ht="16.5" thickBot="1">
      <c r="A16" s="88" t="s">
        <v>350</v>
      </c>
      <c r="B16" s="142">
        <v>1991</v>
      </c>
      <c r="C16" s="182" t="s">
        <v>351</v>
      </c>
      <c r="D16" s="193" t="s">
        <v>271</v>
      </c>
      <c r="E16" s="202" t="s">
        <v>287</v>
      </c>
      <c r="F16" s="21" t="s">
        <v>352</v>
      </c>
      <c r="G16" s="7">
        <v>41439</v>
      </c>
      <c r="H16" s="7">
        <v>41803</v>
      </c>
      <c r="I16" s="257">
        <v>690</v>
      </c>
      <c r="J16" s="262">
        <f>I16/4</f>
        <v>172.5</v>
      </c>
      <c r="K16" s="269">
        <v>172.5</v>
      </c>
      <c r="L16" s="271" t="s">
        <v>446</v>
      </c>
    </row>
    <row r="17" spans="1:12" ht="16.5" thickBot="1">
      <c r="A17" s="50" t="s">
        <v>5</v>
      </c>
      <c r="B17" s="5">
        <v>1997</v>
      </c>
      <c r="C17" s="167" t="s">
        <v>7</v>
      </c>
      <c r="D17" s="191" t="s">
        <v>84</v>
      </c>
      <c r="E17" s="198" t="s">
        <v>340</v>
      </c>
      <c r="F17" s="6" t="s">
        <v>356</v>
      </c>
      <c r="G17" s="7">
        <v>41452</v>
      </c>
      <c r="H17" s="7">
        <v>41816</v>
      </c>
      <c r="I17" s="63">
        <v>751.49999999999989</v>
      </c>
      <c r="J17" s="262">
        <f>I17/4</f>
        <v>187.87499999999997</v>
      </c>
      <c r="K17" s="269">
        <v>187.88</v>
      </c>
      <c r="L17" s="271" t="s">
        <v>447</v>
      </c>
    </row>
    <row r="18" spans="1:12" ht="15.75">
      <c r="A18" s="50" t="s">
        <v>65</v>
      </c>
      <c r="B18" s="5">
        <v>2008</v>
      </c>
      <c r="C18" s="167" t="s">
        <v>51</v>
      </c>
      <c r="D18" s="194" t="s">
        <v>86</v>
      </c>
      <c r="E18" s="198" t="s">
        <v>336</v>
      </c>
      <c r="F18" s="6" t="s">
        <v>355</v>
      </c>
      <c r="G18" s="7">
        <v>41452</v>
      </c>
      <c r="H18" s="7">
        <v>41816</v>
      </c>
      <c r="I18" s="67">
        <v>454.50000000000006</v>
      </c>
      <c r="J18" s="265">
        <f>I18/4</f>
        <v>113.62500000000001</v>
      </c>
      <c r="K18" s="565">
        <v>340.86</v>
      </c>
      <c r="L18" s="571" t="s">
        <v>448</v>
      </c>
    </row>
    <row r="19" spans="1:12" ht="15.75">
      <c r="A19" s="50" t="s">
        <v>65</v>
      </c>
      <c r="B19" s="5">
        <v>2008</v>
      </c>
      <c r="C19" s="167" t="s">
        <v>52</v>
      </c>
      <c r="D19" s="194" t="s">
        <v>86</v>
      </c>
      <c r="E19" s="198" t="s">
        <v>336</v>
      </c>
      <c r="F19" s="6" t="s">
        <v>354</v>
      </c>
      <c r="G19" s="7">
        <v>41452</v>
      </c>
      <c r="H19" s="7">
        <v>41816</v>
      </c>
      <c r="I19" s="67">
        <v>454.50000000000006</v>
      </c>
      <c r="J19" s="266">
        <f t="shared" ref="J19:J20" si="1">I19/4</f>
        <v>113.62500000000001</v>
      </c>
      <c r="K19" s="567"/>
      <c r="L19" s="573"/>
    </row>
    <row r="20" spans="1:12" ht="16.5" thickBot="1">
      <c r="A20" s="50" t="s">
        <v>65</v>
      </c>
      <c r="B20" s="5">
        <v>2008</v>
      </c>
      <c r="C20" s="167" t="s">
        <v>53</v>
      </c>
      <c r="D20" s="194" t="s">
        <v>86</v>
      </c>
      <c r="E20" s="198" t="s">
        <v>336</v>
      </c>
      <c r="F20" s="6" t="s">
        <v>353</v>
      </c>
      <c r="G20" s="7">
        <v>41448</v>
      </c>
      <c r="H20" s="7">
        <v>41812</v>
      </c>
      <c r="I20" s="67">
        <v>454.50000000000006</v>
      </c>
      <c r="J20" s="267">
        <f t="shared" si="1"/>
        <v>113.62500000000001</v>
      </c>
      <c r="K20" s="566"/>
      <c r="L20" s="572"/>
    </row>
    <row r="22" spans="1:12" ht="15.75">
      <c r="A22" s="50" t="s">
        <v>5</v>
      </c>
      <c r="B22" s="5">
        <v>1996</v>
      </c>
      <c r="C22" s="167" t="s">
        <v>10</v>
      </c>
      <c r="D22" s="191" t="s">
        <v>84</v>
      </c>
      <c r="E22" s="198" t="s">
        <v>340</v>
      </c>
      <c r="F22" s="264" t="s">
        <v>215</v>
      </c>
      <c r="G22" s="7">
        <v>41165</v>
      </c>
      <c r="H22" s="263">
        <v>41529</v>
      </c>
      <c r="I22" s="79">
        <v>34500</v>
      </c>
      <c r="J22" s="63">
        <v>38500</v>
      </c>
      <c r="K22" s="268">
        <f>J22*0.9</f>
        <v>34650</v>
      </c>
    </row>
    <row r="23" spans="1:12" ht="15.75">
      <c r="A23" s="50" t="s">
        <v>220</v>
      </c>
      <c r="B23" s="95">
        <v>1980</v>
      </c>
      <c r="C23" s="168" t="s">
        <v>221</v>
      </c>
      <c r="D23" s="193" t="s">
        <v>222</v>
      </c>
      <c r="E23" s="198" t="s">
        <v>287</v>
      </c>
      <c r="F23" s="264" t="s">
        <v>223</v>
      </c>
      <c r="G23" s="7">
        <v>41177</v>
      </c>
      <c r="H23" s="263">
        <v>41541</v>
      </c>
      <c r="I23" s="79">
        <v>11000</v>
      </c>
      <c r="J23" s="69">
        <v>12000</v>
      </c>
      <c r="K23" s="268">
        <f>J23*0.9</f>
        <v>10800</v>
      </c>
    </row>
    <row r="25" spans="1:12" ht="15.75" thickBot="1"/>
    <row r="26" spans="1:12" ht="30">
      <c r="A26" s="280" t="s">
        <v>358</v>
      </c>
      <c r="B26" s="281" t="s">
        <v>453</v>
      </c>
      <c r="C26" s="281" t="s">
        <v>454</v>
      </c>
      <c r="D26" s="281" t="s">
        <v>455</v>
      </c>
      <c r="E26" s="281" t="s">
        <v>452</v>
      </c>
      <c r="F26" s="282" t="s">
        <v>449</v>
      </c>
    </row>
    <row r="27" spans="1:12" ht="15.75">
      <c r="A27" s="275" t="s">
        <v>5</v>
      </c>
      <c r="B27" s="272">
        <v>1996</v>
      </c>
      <c r="C27" s="273" t="s">
        <v>10</v>
      </c>
      <c r="D27" s="273" t="s">
        <v>215</v>
      </c>
      <c r="E27" s="274">
        <v>35000</v>
      </c>
      <c r="F27" s="283" t="s">
        <v>450</v>
      </c>
    </row>
    <row r="28" spans="1:12" ht="16.5" thickBot="1">
      <c r="A28" s="276" t="s">
        <v>220</v>
      </c>
      <c r="B28" s="277">
        <v>1980</v>
      </c>
      <c r="C28" s="278" t="s">
        <v>221</v>
      </c>
      <c r="D28" s="278" t="s">
        <v>223</v>
      </c>
      <c r="E28" s="279">
        <v>11000</v>
      </c>
      <c r="F28" s="284" t="s">
        <v>451</v>
      </c>
    </row>
  </sheetData>
  <mergeCells count="8">
    <mergeCell ref="K6:K7"/>
    <mergeCell ref="K2:K5"/>
    <mergeCell ref="K11:K12"/>
    <mergeCell ref="K18:K20"/>
    <mergeCell ref="L2:L5"/>
    <mergeCell ref="L6:L7"/>
    <mergeCell ref="L11:L12"/>
    <mergeCell ref="L18:L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>
      <selection activeCell="G11" sqref="G11"/>
    </sheetView>
  </sheetViews>
  <sheetFormatPr defaultRowHeight="15"/>
  <cols>
    <col min="1" max="1" width="21.140625" bestFit="1" customWidth="1"/>
    <col min="2" max="2" width="14.5703125" bestFit="1" customWidth="1"/>
    <col min="3" max="3" width="14.7109375" bestFit="1" customWidth="1"/>
    <col min="4" max="4" width="14" bestFit="1" customWidth="1"/>
    <col min="5" max="5" width="15" bestFit="1" customWidth="1"/>
    <col min="6" max="6" width="13.5703125" customWidth="1"/>
    <col min="7" max="7" width="13.42578125" customWidth="1"/>
    <col min="8" max="8" width="11.42578125" customWidth="1"/>
    <col min="10" max="10" width="9.5703125" bestFit="1" customWidth="1"/>
    <col min="12" max="12" width="13" customWidth="1"/>
  </cols>
  <sheetData>
    <row r="1" spans="1:7" s="427" customFormat="1" ht="30">
      <c r="A1" s="425" t="s">
        <v>682</v>
      </c>
      <c r="B1" s="425" t="s">
        <v>683</v>
      </c>
      <c r="C1" s="426" t="s">
        <v>684</v>
      </c>
      <c r="D1" s="426" t="s">
        <v>685</v>
      </c>
      <c r="E1" s="287" t="s">
        <v>686</v>
      </c>
      <c r="F1" s="425"/>
    </row>
    <row r="2" spans="1:7" s="299" customFormat="1">
      <c r="A2" s="423"/>
      <c r="B2" s="423"/>
      <c r="C2" s="424"/>
      <c r="D2" s="424"/>
      <c r="E2" s="423"/>
      <c r="F2" s="423"/>
    </row>
    <row r="3" spans="1:7" ht="15.75">
      <c r="A3" s="408" t="s">
        <v>3</v>
      </c>
      <c r="B3" s="409">
        <v>1998</v>
      </c>
      <c r="C3" s="429" t="s">
        <v>4</v>
      </c>
      <c r="D3" s="411" t="s">
        <v>84</v>
      </c>
      <c r="E3" s="412">
        <v>25000</v>
      </c>
      <c r="F3" s="413" t="s">
        <v>515</v>
      </c>
    </row>
    <row r="4" spans="1:7" ht="15.75">
      <c r="A4" s="408" t="s">
        <v>5</v>
      </c>
      <c r="B4" s="409">
        <v>1997</v>
      </c>
      <c r="C4" s="429" t="s">
        <v>6</v>
      </c>
      <c r="D4" s="411" t="s">
        <v>84</v>
      </c>
      <c r="E4" s="412">
        <v>20000</v>
      </c>
      <c r="F4" s="413" t="s">
        <v>515</v>
      </c>
    </row>
    <row r="5" spans="1:7" ht="15.75">
      <c r="A5" s="408" t="s">
        <v>19</v>
      </c>
      <c r="B5" s="414">
        <v>2003</v>
      </c>
      <c r="C5" s="429" t="s">
        <v>20</v>
      </c>
      <c r="D5" s="411" t="s">
        <v>84</v>
      </c>
      <c r="E5" s="412">
        <v>27000</v>
      </c>
      <c r="F5" s="413" t="s">
        <v>515</v>
      </c>
    </row>
    <row r="6" spans="1:7" ht="15.75">
      <c r="A6" s="408" t="s">
        <v>23</v>
      </c>
      <c r="B6" s="414">
        <v>1990</v>
      </c>
      <c r="C6" s="429" t="s">
        <v>24</v>
      </c>
      <c r="D6" s="411" t="s">
        <v>84</v>
      </c>
      <c r="E6" s="412">
        <v>26000</v>
      </c>
      <c r="F6" s="413" t="s">
        <v>515</v>
      </c>
    </row>
    <row r="7" spans="1:7" ht="15.75">
      <c r="A7" s="408" t="s">
        <v>25</v>
      </c>
      <c r="B7" s="414">
        <v>1991</v>
      </c>
      <c r="C7" s="429" t="s">
        <v>26</v>
      </c>
      <c r="D7" s="411" t="s">
        <v>84</v>
      </c>
      <c r="E7" s="412">
        <v>14000</v>
      </c>
      <c r="F7" s="413" t="s">
        <v>515</v>
      </c>
    </row>
    <row r="8" spans="1:7" ht="15.75">
      <c r="A8" s="408" t="s">
        <v>27</v>
      </c>
      <c r="B8" s="414">
        <v>1995</v>
      </c>
      <c r="C8" s="429" t="s">
        <v>28</v>
      </c>
      <c r="D8" s="411" t="s">
        <v>84</v>
      </c>
      <c r="E8" s="412">
        <v>20000</v>
      </c>
      <c r="F8" s="413" t="s">
        <v>515</v>
      </c>
    </row>
    <row r="9" spans="1:7" ht="15.75">
      <c r="A9" s="408" t="s">
        <v>29</v>
      </c>
      <c r="B9" s="414">
        <v>1995</v>
      </c>
      <c r="C9" s="429" t="s">
        <v>66</v>
      </c>
      <c r="D9" s="411" t="s">
        <v>84</v>
      </c>
      <c r="E9" s="412">
        <v>19000</v>
      </c>
      <c r="F9" s="413" t="s">
        <v>515</v>
      </c>
    </row>
    <row r="10" spans="1:7" ht="15.75">
      <c r="A10" s="408" t="s">
        <v>37</v>
      </c>
      <c r="B10" s="414">
        <v>1994</v>
      </c>
      <c r="C10" s="429" t="s">
        <v>38</v>
      </c>
      <c r="D10" s="411" t="s">
        <v>86</v>
      </c>
      <c r="E10" s="412">
        <v>4500</v>
      </c>
      <c r="F10" s="413" t="s">
        <v>515</v>
      </c>
    </row>
    <row r="11" spans="1:7" ht="15.75">
      <c r="A11" s="408" t="s">
        <v>39</v>
      </c>
      <c r="B11" s="414">
        <v>1993</v>
      </c>
      <c r="C11" s="410" t="s">
        <v>40</v>
      </c>
      <c r="D11" s="411" t="s">
        <v>87</v>
      </c>
      <c r="E11" s="412">
        <v>3500</v>
      </c>
      <c r="F11" s="413" t="s">
        <v>515</v>
      </c>
      <c r="G11" s="430"/>
    </row>
    <row r="12" spans="1:7" ht="15.75">
      <c r="A12" s="408" t="s">
        <v>41</v>
      </c>
      <c r="B12" s="414">
        <v>2007</v>
      </c>
      <c r="C12" s="410" t="s">
        <v>134</v>
      </c>
      <c r="D12" s="411" t="s">
        <v>86</v>
      </c>
      <c r="E12" s="412">
        <v>2000</v>
      </c>
      <c r="F12" s="413" t="s">
        <v>515</v>
      </c>
      <c r="G12" s="430"/>
    </row>
    <row r="13" spans="1:7" ht="15.75">
      <c r="A13" s="408" t="s">
        <v>45</v>
      </c>
      <c r="B13" s="409">
        <v>2009</v>
      </c>
      <c r="C13" s="429" t="s">
        <v>48</v>
      </c>
      <c r="D13" s="411" t="s">
        <v>86</v>
      </c>
      <c r="E13" s="412">
        <v>82000</v>
      </c>
      <c r="F13" s="413" t="s">
        <v>515</v>
      </c>
    </row>
    <row r="14" spans="1:7" ht="15.75">
      <c r="A14" s="408" t="s">
        <v>63</v>
      </c>
      <c r="B14" s="409">
        <v>2008</v>
      </c>
      <c r="C14" s="429" t="s">
        <v>49</v>
      </c>
      <c r="D14" s="411" t="s">
        <v>86</v>
      </c>
      <c r="E14" s="412">
        <v>13000</v>
      </c>
      <c r="F14" s="413" t="s">
        <v>515</v>
      </c>
    </row>
    <row r="15" spans="1:7" ht="15.75">
      <c r="A15" s="408" t="s">
        <v>63</v>
      </c>
      <c r="B15" s="409">
        <v>2008</v>
      </c>
      <c r="C15" s="429" t="s">
        <v>50</v>
      </c>
      <c r="D15" s="411" t="s">
        <v>86</v>
      </c>
      <c r="E15" s="412">
        <v>13000</v>
      </c>
      <c r="F15" s="413" t="s">
        <v>515</v>
      </c>
    </row>
    <row r="16" spans="1:7" ht="15.75">
      <c r="A16" s="408" t="s">
        <v>64</v>
      </c>
      <c r="B16" s="411">
        <v>2007</v>
      </c>
      <c r="C16" s="410" t="s">
        <v>95</v>
      </c>
      <c r="D16" s="411" t="s">
        <v>86</v>
      </c>
      <c r="E16" s="412">
        <v>18000</v>
      </c>
      <c r="F16" s="413" t="s">
        <v>515</v>
      </c>
      <c r="G16" s="430"/>
    </row>
    <row r="17" spans="1:8" ht="15.75">
      <c r="A17" s="408" t="s">
        <v>243</v>
      </c>
      <c r="B17" s="414">
        <v>2010</v>
      </c>
      <c r="C17" s="429" t="s">
        <v>160</v>
      </c>
      <c r="D17" s="411" t="s">
        <v>86</v>
      </c>
      <c r="E17" s="412">
        <v>7000</v>
      </c>
      <c r="F17" s="413" t="s">
        <v>515</v>
      </c>
    </row>
    <row r="18" spans="1:8">
      <c r="A18" s="408" t="s">
        <v>328</v>
      </c>
      <c r="B18" s="415">
        <v>2003</v>
      </c>
      <c r="C18" s="428" t="s">
        <v>329</v>
      </c>
      <c r="D18" s="416" t="s">
        <v>330</v>
      </c>
      <c r="E18" s="412">
        <v>21000</v>
      </c>
      <c r="F18" s="413" t="s">
        <v>515</v>
      </c>
    </row>
    <row r="19" spans="1:8">
      <c r="A19" s="408" t="s">
        <v>332</v>
      </c>
      <c r="B19" s="415">
        <v>2001</v>
      </c>
      <c r="C19" s="428" t="s">
        <v>333</v>
      </c>
      <c r="D19" s="416" t="s">
        <v>330</v>
      </c>
      <c r="E19" s="412">
        <v>24000</v>
      </c>
      <c r="F19" s="413" t="s">
        <v>515</v>
      </c>
    </row>
    <row r="20" spans="1:8" s="407" customFormat="1">
      <c r="A20" s="417" t="s">
        <v>220</v>
      </c>
      <c r="B20" s="418">
        <v>1980</v>
      </c>
      <c r="C20" s="419" t="s">
        <v>221</v>
      </c>
      <c r="D20" s="420" t="s">
        <v>222</v>
      </c>
      <c r="E20" s="421">
        <v>11000</v>
      </c>
      <c r="F20" s="422" t="s">
        <v>515</v>
      </c>
    </row>
    <row r="21" spans="1:8" s="407" customFormat="1">
      <c r="A21" s="417" t="s">
        <v>164</v>
      </c>
      <c r="B21" s="418">
        <v>1998</v>
      </c>
      <c r="C21" s="419" t="s">
        <v>165</v>
      </c>
      <c r="D21" s="420" t="s">
        <v>254</v>
      </c>
      <c r="E21" s="421">
        <v>13000</v>
      </c>
      <c r="F21" s="422" t="s">
        <v>515</v>
      </c>
    </row>
    <row r="24" spans="1:8">
      <c r="A24" s="417" t="s">
        <v>220</v>
      </c>
      <c r="B24" s="418">
        <v>1980</v>
      </c>
      <c r="C24" s="419" t="s">
        <v>221</v>
      </c>
    </row>
    <row r="25" spans="1:8" ht="15.75">
      <c r="A25" s="408" t="s">
        <v>39</v>
      </c>
      <c r="B25" s="414">
        <v>1993</v>
      </c>
      <c r="C25" s="410" t="s">
        <v>40</v>
      </c>
      <c r="G25" s="430"/>
    </row>
    <row r="26" spans="1:8" ht="15.75">
      <c r="A26" s="408" t="s">
        <v>41</v>
      </c>
      <c r="B26" s="414">
        <v>2007</v>
      </c>
      <c r="C26" s="410" t="s">
        <v>134</v>
      </c>
    </row>
    <row r="27" spans="1:8" ht="15.75">
      <c r="A27" s="408" t="s">
        <v>64</v>
      </c>
      <c r="B27" s="411">
        <v>2007</v>
      </c>
      <c r="C27" s="410" t="s">
        <v>95</v>
      </c>
    </row>
    <row r="30" spans="1:8" ht="15.75">
      <c r="A30" s="50" t="s">
        <v>164</v>
      </c>
      <c r="B30" s="5">
        <v>1998</v>
      </c>
      <c r="C30" s="167" t="s">
        <v>165</v>
      </c>
      <c r="D30" s="192" t="s">
        <v>254</v>
      </c>
      <c r="E30" s="198" t="s">
        <v>287</v>
      </c>
      <c r="F30" s="6" t="s">
        <v>335</v>
      </c>
      <c r="G30" s="7">
        <v>41431</v>
      </c>
      <c r="H30" s="7">
        <v>41795</v>
      </c>
    </row>
    <row r="34" spans="1:12" ht="15.75" thickBot="1"/>
    <row r="35" spans="1:12" ht="15.75">
      <c r="A35" s="50" t="s">
        <v>624</v>
      </c>
      <c r="B35" s="5">
        <v>2012</v>
      </c>
      <c r="C35" s="167" t="s">
        <v>129</v>
      </c>
      <c r="D35" s="192" t="s">
        <v>523</v>
      </c>
      <c r="E35" s="198" t="s">
        <v>340</v>
      </c>
      <c r="F35" s="6" t="s">
        <v>622</v>
      </c>
      <c r="G35" s="7">
        <v>41725</v>
      </c>
      <c r="H35" s="7">
        <v>42089</v>
      </c>
      <c r="I35" s="63">
        <v>3060.0000000000005</v>
      </c>
      <c r="J35" s="63">
        <v>110000</v>
      </c>
      <c r="L35" s="431">
        <f>I35/4</f>
        <v>765.00000000000011</v>
      </c>
    </row>
    <row r="36" spans="1:12" ht="16.5" thickBot="1">
      <c r="A36" s="50" t="s">
        <v>5</v>
      </c>
      <c r="B36" s="5">
        <v>2012</v>
      </c>
      <c r="C36" s="167" t="s">
        <v>130</v>
      </c>
      <c r="D36" s="258" t="s">
        <v>84</v>
      </c>
      <c r="E36" s="198" t="s">
        <v>340</v>
      </c>
      <c r="F36" s="6" t="s">
        <v>623</v>
      </c>
      <c r="G36" s="7">
        <v>41725</v>
      </c>
      <c r="H36" s="7">
        <v>42089</v>
      </c>
      <c r="I36" s="63">
        <v>2520.0000000000005</v>
      </c>
      <c r="J36" s="63">
        <v>90000</v>
      </c>
      <c r="L36" s="432">
        <f t="shared" ref="L36:L39" si="0">I36/4</f>
        <v>630.00000000000011</v>
      </c>
    </row>
    <row r="37" spans="1:12" ht="16.5">
      <c r="A37" s="50" t="s">
        <v>5</v>
      </c>
      <c r="B37" s="5">
        <v>1996</v>
      </c>
      <c r="C37" s="167" t="s">
        <v>10</v>
      </c>
      <c r="D37" s="191" t="s">
        <v>457</v>
      </c>
      <c r="E37" s="198" t="s">
        <v>340</v>
      </c>
      <c r="F37" s="6" t="s">
        <v>459</v>
      </c>
      <c r="G37" s="7">
        <v>41530</v>
      </c>
      <c r="H37" s="7">
        <v>41894</v>
      </c>
      <c r="I37" s="63">
        <v>1035</v>
      </c>
      <c r="J37" s="63">
        <v>35000</v>
      </c>
      <c r="L37" s="189">
        <f t="shared" si="0"/>
        <v>258.75</v>
      </c>
    </row>
    <row r="38" spans="1:12" ht="15.75">
      <c r="A38" s="50" t="s">
        <v>71</v>
      </c>
      <c r="B38" s="10">
        <v>1998</v>
      </c>
      <c r="C38" s="167" t="s">
        <v>96</v>
      </c>
      <c r="D38" s="200" t="s">
        <v>87</v>
      </c>
      <c r="E38" s="198" t="s">
        <v>287</v>
      </c>
      <c r="F38" s="6" t="s">
        <v>513</v>
      </c>
      <c r="G38" s="7">
        <v>41624</v>
      </c>
      <c r="H38" s="7">
        <v>41988</v>
      </c>
      <c r="I38" s="67">
        <v>279</v>
      </c>
      <c r="J38" s="67">
        <v>7000</v>
      </c>
      <c r="L38" s="189">
        <f t="shared" si="0"/>
        <v>69.75</v>
      </c>
    </row>
    <row r="39" spans="1:12" ht="15.75">
      <c r="A39" s="50" t="s">
        <v>220</v>
      </c>
      <c r="B39" s="95">
        <v>1980</v>
      </c>
      <c r="C39" s="168" t="s">
        <v>221</v>
      </c>
      <c r="D39" s="193" t="s">
        <v>222</v>
      </c>
      <c r="E39" s="198" t="s">
        <v>287</v>
      </c>
      <c r="F39" s="6" t="s">
        <v>458</v>
      </c>
      <c r="G39" s="7">
        <v>41542</v>
      </c>
      <c r="H39" s="7">
        <v>41906</v>
      </c>
      <c r="I39" s="69">
        <v>354</v>
      </c>
      <c r="J39" s="69">
        <v>11000</v>
      </c>
      <c r="L39" s="189">
        <f t="shared" si="0"/>
        <v>88.5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9"/>
  <sheetViews>
    <sheetView workbookViewId="0">
      <selection activeCell="C14" sqref="C14"/>
    </sheetView>
  </sheetViews>
  <sheetFormatPr defaultRowHeight="15"/>
  <cols>
    <col min="1" max="1" width="28.28515625" bestFit="1" customWidth="1"/>
    <col min="2" max="2" width="10.5703125" customWidth="1"/>
    <col min="3" max="3" width="9" bestFit="1" customWidth="1"/>
    <col min="5" max="5" width="9.7109375" bestFit="1" customWidth="1"/>
  </cols>
  <sheetData>
    <row r="4" spans="1:7" ht="15.75">
      <c r="A4" s="50" t="s">
        <v>5</v>
      </c>
      <c r="B4" s="167" t="s">
        <v>8</v>
      </c>
      <c r="C4" s="7">
        <v>41509</v>
      </c>
      <c r="D4" s="63">
        <v>1109.49</v>
      </c>
      <c r="E4" s="63">
        <v>37759</v>
      </c>
      <c r="G4" s="188">
        <v>34000</v>
      </c>
    </row>
    <row r="5" spans="1:7" ht="15.75">
      <c r="A5" s="50" t="s">
        <v>5</v>
      </c>
      <c r="B5" s="167" t="s">
        <v>9</v>
      </c>
      <c r="C5" s="7">
        <v>41509</v>
      </c>
      <c r="D5" s="63">
        <v>1158.82</v>
      </c>
      <c r="E5" s="63">
        <v>39568</v>
      </c>
      <c r="G5" s="188">
        <v>36000</v>
      </c>
    </row>
    <row r="6" spans="1:7" ht="15.75">
      <c r="A6" s="50" t="s">
        <v>13</v>
      </c>
      <c r="B6" s="167" t="s">
        <v>14</v>
      </c>
      <c r="C6" s="7">
        <v>41509</v>
      </c>
      <c r="D6" s="63">
        <v>542.20000000000005</v>
      </c>
      <c r="E6" s="63">
        <v>16748</v>
      </c>
      <c r="G6" s="188">
        <v>15000</v>
      </c>
    </row>
    <row r="7" spans="1:7" ht="15.75">
      <c r="A7" s="50" t="s">
        <v>21</v>
      </c>
      <c r="B7" s="167" t="s">
        <v>22</v>
      </c>
      <c r="C7" s="7">
        <v>41509</v>
      </c>
      <c r="D7" s="65">
        <v>578.38</v>
      </c>
      <c r="E7" s="65">
        <v>18088</v>
      </c>
      <c r="G7" s="188">
        <v>16000</v>
      </c>
    </row>
    <row r="8" spans="1:7" ht="15.75">
      <c r="A8" s="50" t="s">
        <v>214</v>
      </c>
      <c r="B8" s="167" t="s">
        <v>46</v>
      </c>
      <c r="C8" s="7">
        <v>41503</v>
      </c>
      <c r="D8" s="63">
        <v>2790</v>
      </c>
      <c r="E8" s="63">
        <v>100000</v>
      </c>
      <c r="G8" s="188">
        <v>90000</v>
      </c>
    </row>
    <row r="9" spans="1:7" ht="15.75">
      <c r="A9" s="50" t="s">
        <v>209</v>
      </c>
      <c r="B9" s="168" t="s">
        <v>210</v>
      </c>
      <c r="C9" s="7">
        <v>41493</v>
      </c>
      <c r="D9" s="69">
        <v>589.5</v>
      </c>
      <c r="E9" s="69">
        <v>18500</v>
      </c>
      <c r="G9" s="188">
        <v>17000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1"/>
  <sheetViews>
    <sheetView topLeftCell="A16" workbookViewId="0">
      <selection activeCell="F39" sqref="F39"/>
    </sheetView>
  </sheetViews>
  <sheetFormatPr defaultRowHeight="15"/>
  <cols>
    <col min="1" max="1" width="18.7109375" bestFit="1" customWidth="1"/>
    <col min="3" max="3" width="10.140625" customWidth="1"/>
    <col min="5" max="5" width="26.140625" bestFit="1" customWidth="1"/>
    <col min="6" max="6" width="13.42578125" customWidth="1"/>
    <col min="7" max="8" width="9.5703125" bestFit="1" customWidth="1"/>
    <col min="9" max="9" width="7.85546875" bestFit="1" customWidth="1"/>
    <col min="11" max="11" width="9.140625" style="188"/>
  </cols>
  <sheetData>
    <row r="3" spans="1:11" ht="15.75">
      <c r="A3" s="50" t="s">
        <v>136</v>
      </c>
      <c r="B3" s="10">
        <v>2012</v>
      </c>
      <c r="C3" s="167" t="s">
        <v>137</v>
      </c>
      <c r="D3" s="190" t="s">
        <v>84</v>
      </c>
      <c r="E3" s="198" t="s">
        <v>340</v>
      </c>
      <c r="F3" s="6" t="s">
        <v>310</v>
      </c>
      <c r="G3" s="7">
        <v>41396</v>
      </c>
      <c r="H3" s="7">
        <v>41760</v>
      </c>
      <c r="I3" s="65">
        <v>981</v>
      </c>
      <c r="J3" s="188">
        <f>SUM(I2:I3)</f>
        <v>981</v>
      </c>
      <c r="K3" s="188">
        <f>J3/4</f>
        <v>245.25</v>
      </c>
    </row>
    <row r="5" spans="1:11" ht="15.75">
      <c r="A5" s="50" t="s">
        <v>65</v>
      </c>
      <c r="B5" s="5">
        <v>2008</v>
      </c>
      <c r="C5" s="167" t="s">
        <v>79</v>
      </c>
      <c r="D5" s="194" t="s">
        <v>86</v>
      </c>
      <c r="E5" s="198" t="s">
        <v>336</v>
      </c>
      <c r="F5" s="6" t="s">
        <v>226</v>
      </c>
      <c r="G5" s="7">
        <v>41224</v>
      </c>
      <c r="H5" s="7">
        <v>41588</v>
      </c>
      <c r="I5" s="67">
        <v>391.32</v>
      </c>
    </row>
    <row r="6" spans="1:11" ht="15.75">
      <c r="A6" s="50" t="s">
        <v>65</v>
      </c>
      <c r="B6" s="5">
        <v>2008</v>
      </c>
      <c r="C6" s="167" t="s">
        <v>70</v>
      </c>
      <c r="D6" s="194" t="s">
        <v>86</v>
      </c>
      <c r="E6" s="198" t="s">
        <v>336</v>
      </c>
      <c r="F6" s="6" t="s">
        <v>228</v>
      </c>
      <c r="G6" s="7">
        <v>41224</v>
      </c>
      <c r="H6" s="7">
        <v>41588</v>
      </c>
      <c r="I6" s="67">
        <v>391.32</v>
      </c>
    </row>
    <row r="7" spans="1:11" ht="15.75">
      <c r="A7" s="50" t="s">
        <v>65</v>
      </c>
      <c r="B7" s="5">
        <v>2008</v>
      </c>
      <c r="C7" s="167" t="s">
        <v>78</v>
      </c>
      <c r="D7" s="194" t="s">
        <v>86</v>
      </c>
      <c r="E7" s="198" t="s">
        <v>336</v>
      </c>
      <c r="F7" s="6" t="s">
        <v>229</v>
      </c>
      <c r="G7" s="7">
        <v>41224</v>
      </c>
      <c r="H7" s="7">
        <v>41588</v>
      </c>
      <c r="I7" s="67">
        <v>405.9</v>
      </c>
      <c r="J7" s="188">
        <f>SUM(I5:I7)</f>
        <v>1188.54</v>
      </c>
      <c r="K7" s="188">
        <f>J7/4</f>
        <v>297.13499999999999</v>
      </c>
    </row>
    <row r="9" spans="1:11" ht="15.75">
      <c r="A9" s="50" t="s">
        <v>3</v>
      </c>
      <c r="B9" s="5">
        <v>1998</v>
      </c>
      <c r="C9" s="167" t="s">
        <v>4</v>
      </c>
      <c r="D9" s="190" t="s">
        <v>84</v>
      </c>
      <c r="E9" s="198" t="s">
        <v>340</v>
      </c>
      <c r="F9" s="6" t="s">
        <v>312</v>
      </c>
      <c r="G9" s="7">
        <v>41407</v>
      </c>
      <c r="H9" s="7">
        <v>41771</v>
      </c>
      <c r="I9" s="63">
        <v>690</v>
      </c>
    </row>
    <row r="10" spans="1:11" ht="15.75">
      <c r="A10" s="50" t="s">
        <v>5</v>
      </c>
      <c r="B10" s="5">
        <v>1997</v>
      </c>
      <c r="C10" s="167" t="s">
        <v>6</v>
      </c>
      <c r="D10" s="191" t="s">
        <v>84</v>
      </c>
      <c r="E10" s="198" t="s">
        <v>340</v>
      </c>
      <c r="F10" s="6" t="s">
        <v>313</v>
      </c>
      <c r="G10" s="7">
        <v>41407</v>
      </c>
      <c r="H10" s="7">
        <v>41771</v>
      </c>
      <c r="I10" s="63">
        <v>570</v>
      </c>
    </row>
    <row r="11" spans="1:11" ht="15.75">
      <c r="A11" s="50" t="s">
        <v>19</v>
      </c>
      <c r="B11" s="10">
        <v>2003</v>
      </c>
      <c r="C11" s="167" t="s">
        <v>20</v>
      </c>
      <c r="D11" s="190" t="s">
        <v>84</v>
      </c>
      <c r="E11" s="198" t="s">
        <v>340</v>
      </c>
      <c r="F11" s="6" t="s">
        <v>314</v>
      </c>
      <c r="G11" s="7">
        <v>41407</v>
      </c>
      <c r="H11" s="7">
        <v>41771</v>
      </c>
      <c r="I11" s="65">
        <v>738</v>
      </c>
    </row>
    <row r="12" spans="1:11" ht="15.75">
      <c r="A12" s="50" t="s">
        <v>23</v>
      </c>
      <c r="B12" s="10">
        <v>1990</v>
      </c>
      <c r="C12" s="167" t="s">
        <v>24</v>
      </c>
      <c r="D12" s="190" t="s">
        <v>84</v>
      </c>
      <c r="E12" s="198" t="s">
        <v>340</v>
      </c>
      <c r="F12" s="6" t="s">
        <v>315</v>
      </c>
      <c r="G12" s="7">
        <v>41407</v>
      </c>
      <c r="H12" s="7">
        <v>41771</v>
      </c>
      <c r="I12" s="65">
        <v>714</v>
      </c>
    </row>
    <row r="13" spans="1:11" ht="15.75">
      <c r="A13" s="50" t="s">
        <v>25</v>
      </c>
      <c r="B13" s="10">
        <v>1991</v>
      </c>
      <c r="C13" s="167" t="s">
        <v>26</v>
      </c>
      <c r="D13" s="190" t="s">
        <v>84</v>
      </c>
      <c r="E13" s="198" t="s">
        <v>340</v>
      </c>
      <c r="F13" s="6" t="s">
        <v>316</v>
      </c>
      <c r="G13" s="7">
        <v>41407</v>
      </c>
      <c r="H13" s="7">
        <v>41771</v>
      </c>
      <c r="I13" s="65">
        <v>426</v>
      </c>
    </row>
    <row r="14" spans="1:11" ht="15.75">
      <c r="A14" s="50" t="s">
        <v>27</v>
      </c>
      <c r="B14" s="10">
        <v>1995</v>
      </c>
      <c r="C14" s="167" t="s">
        <v>28</v>
      </c>
      <c r="D14" s="190" t="s">
        <v>84</v>
      </c>
      <c r="E14" s="198" t="s">
        <v>340</v>
      </c>
      <c r="F14" s="6" t="s">
        <v>317</v>
      </c>
      <c r="G14" s="7">
        <v>41407</v>
      </c>
      <c r="H14" s="7">
        <v>41771</v>
      </c>
      <c r="I14" s="65">
        <v>570</v>
      </c>
    </row>
    <row r="15" spans="1:11" ht="15.75">
      <c r="A15" s="50" t="s">
        <v>29</v>
      </c>
      <c r="B15" s="10">
        <v>1995</v>
      </c>
      <c r="C15" s="167" t="s">
        <v>66</v>
      </c>
      <c r="D15" s="190" t="s">
        <v>84</v>
      </c>
      <c r="E15" s="198" t="s">
        <v>340</v>
      </c>
      <c r="F15" s="6" t="s">
        <v>318</v>
      </c>
      <c r="G15" s="7">
        <v>41407</v>
      </c>
      <c r="H15" s="7">
        <v>41771</v>
      </c>
      <c r="I15" s="65">
        <v>546</v>
      </c>
    </row>
    <row r="16" spans="1:11" ht="15.75">
      <c r="A16" s="50" t="s">
        <v>37</v>
      </c>
      <c r="B16" s="10">
        <v>1994</v>
      </c>
      <c r="C16" s="167" t="s">
        <v>38</v>
      </c>
      <c r="D16" s="194" t="s">
        <v>86</v>
      </c>
      <c r="E16" s="199" t="s">
        <v>339</v>
      </c>
      <c r="F16" s="6" t="s">
        <v>319</v>
      </c>
      <c r="G16" s="7">
        <v>41407</v>
      </c>
      <c r="H16" s="7">
        <v>41771</v>
      </c>
      <c r="I16" s="65">
        <v>198</v>
      </c>
    </row>
    <row r="17" spans="1:11" ht="15.75">
      <c r="A17" s="50" t="s">
        <v>39</v>
      </c>
      <c r="B17" s="10">
        <v>1993</v>
      </c>
      <c r="C17" s="167" t="s">
        <v>40</v>
      </c>
      <c r="D17" s="200" t="s">
        <v>87</v>
      </c>
      <c r="E17" s="198" t="s">
        <v>102</v>
      </c>
      <c r="F17" s="6" t="s">
        <v>320</v>
      </c>
      <c r="G17" s="7">
        <v>41407</v>
      </c>
      <c r="H17" s="7">
        <v>41771</v>
      </c>
      <c r="I17" s="65">
        <v>174</v>
      </c>
    </row>
    <row r="18" spans="1:11" ht="15.75">
      <c r="A18" s="50" t="s">
        <v>41</v>
      </c>
      <c r="B18" s="10">
        <v>2007</v>
      </c>
      <c r="C18" s="167" t="s">
        <v>134</v>
      </c>
      <c r="D18" s="194" t="s">
        <v>86</v>
      </c>
      <c r="E18" s="198" t="s">
        <v>340</v>
      </c>
      <c r="F18" s="6" t="s">
        <v>321</v>
      </c>
      <c r="G18" s="7">
        <v>41407</v>
      </c>
      <c r="H18" s="7">
        <v>41771</v>
      </c>
      <c r="I18" s="65">
        <v>140</v>
      </c>
    </row>
    <row r="19" spans="1:11" ht="15.75">
      <c r="A19" s="50" t="s">
        <v>63</v>
      </c>
      <c r="B19" s="5">
        <v>2008</v>
      </c>
      <c r="C19" s="167" t="s">
        <v>49</v>
      </c>
      <c r="D19" s="194" t="s">
        <v>86</v>
      </c>
      <c r="E19" s="198" t="s">
        <v>89</v>
      </c>
      <c r="F19" s="6" t="s">
        <v>322</v>
      </c>
      <c r="G19" s="7">
        <v>41407</v>
      </c>
      <c r="H19" s="7">
        <v>41771</v>
      </c>
      <c r="I19" s="65">
        <v>402</v>
      </c>
    </row>
    <row r="20" spans="1:11" ht="15.75">
      <c r="A20" s="50" t="s">
        <v>63</v>
      </c>
      <c r="B20" s="5">
        <v>2008</v>
      </c>
      <c r="C20" s="167" t="s">
        <v>50</v>
      </c>
      <c r="D20" s="194" t="s">
        <v>86</v>
      </c>
      <c r="E20" s="199" t="s">
        <v>345</v>
      </c>
      <c r="F20" s="6" t="s">
        <v>323</v>
      </c>
      <c r="G20" s="7">
        <v>41407</v>
      </c>
      <c r="H20" s="7">
        <v>41771</v>
      </c>
      <c r="I20" s="65">
        <v>402</v>
      </c>
    </row>
    <row r="21" spans="1:11" ht="15.75">
      <c r="A21" s="50" t="s">
        <v>64</v>
      </c>
      <c r="B21" s="20">
        <v>2007</v>
      </c>
      <c r="C21" s="167" t="s">
        <v>95</v>
      </c>
      <c r="D21" s="194" t="s">
        <v>86</v>
      </c>
      <c r="E21" s="198" t="s">
        <v>101</v>
      </c>
      <c r="F21" s="6" t="s">
        <v>324</v>
      </c>
      <c r="G21" s="7">
        <v>41407</v>
      </c>
      <c r="H21" s="7">
        <v>41771</v>
      </c>
      <c r="I21" s="65">
        <v>522</v>
      </c>
    </row>
    <row r="22" spans="1:11" ht="15.75">
      <c r="A22" s="50" t="s">
        <v>243</v>
      </c>
      <c r="B22" s="10">
        <v>2010</v>
      </c>
      <c r="C22" s="167" t="s">
        <v>160</v>
      </c>
      <c r="D22" s="194" t="s">
        <v>86</v>
      </c>
      <c r="E22" s="198" t="s">
        <v>161</v>
      </c>
      <c r="F22" s="6" t="s">
        <v>325</v>
      </c>
      <c r="G22" s="7">
        <v>41407</v>
      </c>
      <c r="H22" s="7">
        <v>41771</v>
      </c>
      <c r="I22" s="65">
        <v>258</v>
      </c>
      <c r="J22" s="188">
        <f>SUM(I9:I22)</f>
        <v>6350</v>
      </c>
      <c r="K22" s="188">
        <f>J22/4</f>
        <v>1587.5</v>
      </c>
    </row>
    <row r="24" spans="1:11" ht="15.75">
      <c r="A24" s="50" t="s">
        <v>39</v>
      </c>
      <c r="B24" s="10">
        <v>2007</v>
      </c>
      <c r="C24" s="167" t="s">
        <v>107</v>
      </c>
      <c r="D24" s="194" t="s">
        <v>177</v>
      </c>
      <c r="E24" s="198" t="s">
        <v>89</v>
      </c>
      <c r="F24" s="6" t="s">
        <v>225</v>
      </c>
      <c r="G24" s="7">
        <v>41228</v>
      </c>
      <c r="H24" s="7">
        <v>41592</v>
      </c>
      <c r="I24" s="67">
        <v>539.54999999999995</v>
      </c>
      <c r="K24" s="188">
        <f>I24/4</f>
        <v>134.88749999999999</v>
      </c>
    </row>
    <row r="26" spans="1:11" ht="15.75">
      <c r="A26" s="50" t="s">
        <v>45</v>
      </c>
      <c r="B26" s="5">
        <v>2009</v>
      </c>
      <c r="C26" s="167" t="s">
        <v>48</v>
      </c>
      <c r="D26" s="194" t="s">
        <v>86</v>
      </c>
      <c r="E26" s="198" t="s">
        <v>100</v>
      </c>
      <c r="F26" s="6" t="s">
        <v>326</v>
      </c>
      <c r="G26" s="7">
        <v>41407</v>
      </c>
      <c r="H26" s="7">
        <v>41771</v>
      </c>
      <c r="I26" s="136">
        <v>2058</v>
      </c>
      <c r="K26" s="188">
        <f>I26/4</f>
        <v>514.5</v>
      </c>
    </row>
    <row r="28" spans="1:11" ht="15.75">
      <c r="A28" s="50" t="s">
        <v>277</v>
      </c>
      <c r="B28" s="10">
        <v>1996</v>
      </c>
      <c r="C28" s="167" t="s">
        <v>125</v>
      </c>
      <c r="D28" s="191" t="s">
        <v>84</v>
      </c>
      <c r="E28" s="198" t="s">
        <v>340</v>
      </c>
      <c r="F28" s="6" t="s">
        <v>278</v>
      </c>
      <c r="G28" s="7">
        <v>41328</v>
      </c>
      <c r="H28" s="7">
        <v>41692</v>
      </c>
      <c r="I28" s="65">
        <v>549</v>
      </c>
    </row>
    <row r="29" spans="1:11" ht="15.75">
      <c r="A29" s="50" t="s">
        <v>270</v>
      </c>
      <c r="B29" s="10">
        <v>1995</v>
      </c>
      <c r="C29" s="167" t="s">
        <v>126</v>
      </c>
      <c r="D29" s="192" t="s">
        <v>271</v>
      </c>
      <c r="E29" s="198" t="s">
        <v>340</v>
      </c>
      <c r="F29" s="6" t="s">
        <v>272</v>
      </c>
      <c r="G29" s="7">
        <v>41328</v>
      </c>
      <c r="H29" s="7">
        <v>41692</v>
      </c>
      <c r="I29" s="65">
        <v>630</v>
      </c>
      <c r="J29" s="188">
        <f>SUM(I28:I29)</f>
        <v>1179</v>
      </c>
      <c r="K29" s="188">
        <f>J29/4</f>
        <v>294.75</v>
      </c>
    </row>
    <row r="31" spans="1:11" ht="15.75">
      <c r="A31" s="50" t="s">
        <v>284</v>
      </c>
      <c r="B31" s="142">
        <v>2012</v>
      </c>
      <c r="C31" s="182" t="s">
        <v>285</v>
      </c>
      <c r="D31" s="193" t="s">
        <v>286</v>
      </c>
      <c r="E31" s="198" t="s">
        <v>287</v>
      </c>
      <c r="F31" s="6" t="s">
        <v>288</v>
      </c>
      <c r="G31" s="7">
        <v>41330</v>
      </c>
      <c r="H31" s="7">
        <v>41694</v>
      </c>
      <c r="I31" s="75">
        <v>3465.0000000000005</v>
      </c>
    </row>
    <row r="32" spans="1:11" ht="15.75">
      <c r="A32" s="50" t="s">
        <v>284</v>
      </c>
      <c r="B32" s="142">
        <v>2012</v>
      </c>
      <c r="C32" s="182" t="s">
        <v>289</v>
      </c>
      <c r="D32" s="193" t="s">
        <v>286</v>
      </c>
      <c r="E32" s="198" t="s">
        <v>287</v>
      </c>
      <c r="F32" s="6" t="s">
        <v>290</v>
      </c>
      <c r="G32" s="7">
        <v>41330</v>
      </c>
      <c r="H32" s="7">
        <v>41694</v>
      </c>
      <c r="I32" s="75">
        <v>3465.0000000000005</v>
      </c>
    </row>
    <row r="33" spans="1:11" ht="15.75">
      <c r="A33" s="50" t="s">
        <v>284</v>
      </c>
      <c r="B33" s="142">
        <v>2012</v>
      </c>
      <c r="C33" s="182" t="s">
        <v>291</v>
      </c>
      <c r="D33" s="193" t="s">
        <v>286</v>
      </c>
      <c r="E33" s="198" t="s">
        <v>287</v>
      </c>
      <c r="F33" s="6" t="s">
        <v>292</v>
      </c>
      <c r="G33" s="7">
        <v>41330</v>
      </c>
      <c r="H33" s="7">
        <v>41694</v>
      </c>
      <c r="I33" s="75">
        <v>3465.0000000000005</v>
      </c>
    </row>
    <row r="34" spans="1:11" ht="15.75">
      <c r="A34" s="50" t="s">
        <v>284</v>
      </c>
      <c r="B34" s="142">
        <v>2012</v>
      </c>
      <c r="C34" s="182" t="s">
        <v>296</v>
      </c>
      <c r="D34" s="193" t="s">
        <v>286</v>
      </c>
      <c r="E34" s="198" t="s">
        <v>287</v>
      </c>
      <c r="F34" s="6" t="s">
        <v>297</v>
      </c>
      <c r="G34" s="7">
        <v>41330</v>
      </c>
      <c r="H34" s="7">
        <v>41694</v>
      </c>
      <c r="I34" s="75">
        <v>2736</v>
      </c>
    </row>
    <row r="35" spans="1:11" ht="15.75">
      <c r="A35" s="50" t="s">
        <v>293</v>
      </c>
      <c r="B35" s="142">
        <v>2012</v>
      </c>
      <c r="C35" s="182" t="s">
        <v>294</v>
      </c>
      <c r="D35" s="193" t="s">
        <v>271</v>
      </c>
      <c r="E35" s="198" t="s">
        <v>287</v>
      </c>
      <c r="F35" s="6" t="s">
        <v>295</v>
      </c>
      <c r="G35" s="7">
        <v>41330</v>
      </c>
      <c r="H35" s="7">
        <v>41694</v>
      </c>
      <c r="I35" s="75">
        <v>1116.0000000000002</v>
      </c>
      <c r="J35" s="188">
        <f>SUM(I31:I35)</f>
        <v>14247.000000000002</v>
      </c>
      <c r="K35" s="188">
        <f>J35/4</f>
        <v>3561.7500000000005</v>
      </c>
    </row>
    <row r="37" spans="1:11" ht="15.75">
      <c r="A37" s="50" t="s">
        <v>328</v>
      </c>
      <c r="B37" s="142">
        <v>2003</v>
      </c>
      <c r="C37" s="182" t="s">
        <v>329</v>
      </c>
      <c r="D37" s="193" t="s">
        <v>330</v>
      </c>
      <c r="E37" s="198" t="s">
        <v>287</v>
      </c>
      <c r="F37" s="6" t="s">
        <v>331</v>
      </c>
      <c r="G37" s="7">
        <v>41421</v>
      </c>
      <c r="H37" s="7">
        <v>41785</v>
      </c>
      <c r="I37" s="257">
        <v>594</v>
      </c>
      <c r="J37" s="188">
        <f>I37</f>
        <v>594</v>
      </c>
      <c r="K37" s="188">
        <f>J37/4</f>
        <v>148.5</v>
      </c>
    </row>
    <row r="39" spans="1:11" ht="15.75">
      <c r="A39" s="50" t="s">
        <v>332</v>
      </c>
      <c r="B39" s="142">
        <v>2001</v>
      </c>
      <c r="C39" s="182" t="s">
        <v>333</v>
      </c>
      <c r="D39" s="193" t="s">
        <v>330</v>
      </c>
      <c r="E39" s="198" t="s">
        <v>287</v>
      </c>
      <c r="F39" s="6" t="s">
        <v>334</v>
      </c>
      <c r="G39" s="7">
        <v>41423</v>
      </c>
      <c r="H39" s="7">
        <v>41787</v>
      </c>
      <c r="I39" s="257">
        <v>738</v>
      </c>
      <c r="J39" s="188">
        <f>I39</f>
        <v>738</v>
      </c>
      <c r="K39" s="188">
        <f>J39/4</f>
        <v>184.5</v>
      </c>
    </row>
    <row r="41" spans="1:11" ht="15.75">
      <c r="A41" s="50" t="s">
        <v>63</v>
      </c>
      <c r="B41" s="10">
        <v>2008</v>
      </c>
      <c r="C41" s="167" t="s">
        <v>109</v>
      </c>
      <c r="D41" s="194" t="s">
        <v>86</v>
      </c>
      <c r="E41" s="198" t="s">
        <v>110</v>
      </c>
      <c r="F41" s="6" t="s">
        <v>224</v>
      </c>
      <c r="G41" s="7">
        <v>41242</v>
      </c>
      <c r="H41" s="7">
        <v>41606</v>
      </c>
      <c r="I41" s="68">
        <v>405.9</v>
      </c>
      <c r="J41" s="188">
        <f>I41</f>
        <v>405.9</v>
      </c>
      <c r="K41" s="188">
        <f>J41/4</f>
        <v>101.47499999999999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6"/>
  <sheetViews>
    <sheetView zoomScale="73" zoomScaleNormal="73" zoomScaleSheetLayoutView="100" workbookViewId="0">
      <selection activeCell="A33" sqref="A33:XFD33"/>
    </sheetView>
  </sheetViews>
  <sheetFormatPr defaultRowHeight="15.75"/>
  <cols>
    <col min="1" max="1" width="24.42578125" style="52" customWidth="1"/>
    <col min="2" max="2" width="16.5703125" style="17" customWidth="1"/>
    <col min="3" max="3" width="15" style="17" customWidth="1"/>
    <col min="4" max="4" width="20.42578125" style="18" bestFit="1" customWidth="1"/>
    <col min="5" max="5" width="27.85546875" style="17" customWidth="1"/>
    <col min="6" max="6" width="21" style="3" bestFit="1" customWidth="1"/>
    <col min="7" max="7" width="17" style="3" customWidth="1"/>
    <col min="8" max="8" width="18" style="3" customWidth="1"/>
    <col min="9" max="10" width="21.42578125" style="62" customWidth="1"/>
    <col min="11" max="11" width="23.42578125" style="87" customWidth="1"/>
    <col min="12" max="13" width="21.42578125" style="62" customWidth="1"/>
    <col min="14" max="14" width="29.5703125" style="62" customWidth="1"/>
    <col min="15" max="15" width="25.28515625" style="62" customWidth="1"/>
    <col min="16" max="16" width="22.7109375" style="3" bestFit="1" customWidth="1"/>
    <col min="17" max="17" width="27.28515625" style="2" customWidth="1"/>
    <col min="18" max="18" width="26.28515625" style="3" bestFit="1" customWidth="1"/>
    <col min="19" max="22" width="9.140625" style="3"/>
    <col min="23" max="23" width="30.85546875" style="3" customWidth="1"/>
    <col min="24" max="24" width="22.85546875" style="3" customWidth="1"/>
    <col min="25" max="25" width="9.140625" style="3"/>
    <col min="26" max="26" width="18.28515625" style="3" customWidth="1"/>
    <col min="27" max="16384" width="9.140625" style="3"/>
  </cols>
  <sheetData>
    <row r="1" spans="1:38" ht="16.5" thickBot="1">
      <c r="A1" s="533" t="s">
        <v>0</v>
      </c>
      <c r="B1" s="535" t="s">
        <v>80</v>
      </c>
      <c r="C1" s="531" t="s">
        <v>1</v>
      </c>
      <c r="D1" s="531" t="s">
        <v>82</v>
      </c>
      <c r="E1" s="535" t="s">
        <v>83</v>
      </c>
      <c r="F1" s="531" t="s">
        <v>72</v>
      </c>
      <c r="G1" s="535" t="s">
        <v>2</v>
      </c>
      <c r="H1" s="535"/>
      <c r="I1" s="537" t="s">
        <v>249</v>
      </c>
      <c r="J1" s="537" t="s">
        <v>248</v>
      </c>
      <c r="K1" s="539" t="s">
        <v>245</v>
      </c>
      <c r="L1" s="537" t="s">
        <v>246</v>
      </c>
      <c r="M1" s="537" t="s">
        <v>247</v>
      </c>
      <c r="N1" s="535" t="s">
        <v>252</v>
      </c>
      <c r="O1" s="535"/>
      <c r="P1" s="59" t="s">
        <v>69</v>
      </c>
      <c r="R1" s="1" t="s">
        <v>122</v>
      </c>
      <c r="W1" s="3" t="s">
        <v>273</v>
      </c>
      <c r="X1" s="3" t="s">
        <v>274</v>
      </c>
      <c r="Z1" s="3" t="s">
        <v>311</v>
      </c>
    </row>
    <row r="2" spans="1:38" ht="26.25" customHeight="1" thickBot="1">
      <c r="A2" s="534"/>
      <c r="B2" s="536"/>
      <c r="C2" s="532"/>
      <c r="D2" s="532"/>
      <c r="E2" s="536"/>
      <c r="F2" s="532"/>
      <c r="G2" s="536"/>
      <c r="H2" s="536"/>
      <c r="I2" s="538"/>
      <c r="J2" s="538"/>
      <c r="K2" s="540"/>
      <c r="L2" s="538"/>
      <c r="M2" s="538"/>
      <c r="N2" s="74" t="s">
        <v>250</v>
      </c>
      <c r="O2" s="74" t="s">
        <v>251</v>
      </c>
      <c r="P2" s="60"/>
      <c r="R2" s="58"/>
    </row>
    <row r="3" spans="1:38" ht="26.25" customHeight="1">
      <c r="A3" s="126"/>
      <c r="B3" s="127"/>
      <c r="C3" s="58"/>
      <c r="D3" s="58"/>
      <c r="E3" s="127"/>
      <c r="F3" s="58"/>
      <c r="G3" s="127"/>
      <c r="H3" s="127"/>
      <c r="I3" s="61"/>
      <c r="J3" s="61"/>
      <c r="K3" s="86"/>
      <c r="L3" s="61"/>
      <c r="M3" s="61"/>
      <c r="N3" s="61"/>
      <c r="O3" s="61"/>
      <c r="P3" s="128"/>
      <c r="R3" s="58"/>
    </row>
    <row r="4" spans="1:38" ht="26.25" customHeight="1">
      <c r="A4" s="88" t="s">
        <v>17</v>
      </c>
      <c r="B4" s="93">
        <v>1987</v>
      </c>
      <c r="C4" s="99" t="s">
        <v>18</v>
      </c>
      <c r="D4" s="103" t="s">
        <v>84</v>
      </c>
      <c r="E4" s="93" t="s">
        <v>104</v>
      </c>
      <c r="F4" s="109" t="s">
        <v>73</v>
      </c>
      <c r="G4" s="112">
        <v>40676</v>
      </c>
      <c r="H4" s="112">
        <v>41041</v>
      </c>
      <c r="I4" s="85"/>
      <c r="J4" s="85">
        <v>19000</v>
      </c>
      <c r="K4" s="82">
        <v>0.1</v>
      </c>
      <c r="L4" s="75">
        <v>1500</v>
      </c>
      <c r="M4" s="75">
        <v>15000</v>
      </c>
      <c r="N4" s="75">
        <v>10000</v>
      </c>
      <c r="O4" s="75">
        <v>2000</v>
      </c>
      <c r="P4" s="120"/>
      <c r="Q4" s="36">
        <f t="shared" ref="Q4:Q12" ca="1" si="0">TODAY()</f>
        <v>44078</v>
      </c>
      <c r="R4" s="16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</row>
    <row r="5" spans="1:38">
      <c r="A5" s="53" t="s">
        <v>30</v>
      </c>
      <c r="B5" s="31">
        <v>1987</v>
      </c>
      <c r="C5" s="100" t="s">
        <v>31</v>
      </c>
      <c r="D5" s="104" t="s">
        <v>84</v>
      </c>
      <c r="E5" s="31" t="s">
        <v>104</v>
      </c>
      <c r="F5" s="110" t="s">
        <v>76</v>
      </c>
      <c r="G5" s="114">
        <v>41042</v>
      </c>
      <c r="H5" s="114">
        <v>41406</v>
      </c>
      <c r="I5" s="116">
        <v>186</v>
      </c>
      <c r="J5" s="116">
        <v>4000</v>
      </c>
      <c r="K5" s="71">
        <v>0.1</v>
      </c>
      <c r="L5" s="75">
        <v>0</v>
      </c>
      <c r="M5" s="75">
        <v>15000</v>
      </c>
      <c r="N5" s="75">
        <v>10000</v>
      </c>
      <c r="O5" s="75">
        <v>2000</v>
      </c>
      <c r="P5" s="121" t="s">
        <v>240</v>
      </c>
      <c r="Q5" s="19">
        <f t="shared" ca="1" si="0"/>
        <v>44078</v>
      </c>
      <c r="R5" s="45"/>
      <c r="S5" s="13"/>
      <c r="T5" s="13"/>
      <c r="U5" s="13"/>
      <c r="V5" s="13"/>
      <c r="W5" s="62"/>
      <c r="Y5" s="62"/>
      <c r="Z5" s="3" t="s">
        <v>76</v>
      </c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</row>
    <row r="6" spans="1:38">
      <c r="A6" s="50" t="s">
        <v>32</v>
      </c>
      <c r="B6" s="38">
        <v>1987</v>
      </c>
      <c r="C6" s="100" t="s">
        <v>33</v>
      </c>
      <c r="D6" s="104" t="s">
        <v>84</v>
      </c>
      <c r="E6" s="31" t="s">
        <v>104</v>
      </c>
      <c r="F6" s="30" t="s">
        <v>77</v>
      </c>
      <c r="G6" s="114">
        <v>40711</v>
      </c>
      <c r="H6" s="114">
        <v>41076</v>
      </c>
      <c r="I6" s="66"/>
      <c r="J6" s="66">
        <v>3400</v>
      </c>
      <c r="K6" s="71"/>
      <c r="L6" s="75"/>
      <c r="M6" s="75"/>
      <c r="N6" s="75"/>
      <c r="O6" s="75"/>
      <c r="P6" s="40" t="s">
        <v>93</v>
      </c>
      <c r="Q6" s="44">
        <f t="shared" ca="1" si="0"/>
        <v>44078</v>
      </c>
      <c r="R6" s="45" t="s">
        <v>124</v>
      </c>
      <c r="S6" s="13"/>
      <c r="T6" s="13"/>
      <c r="U6" s="13"/>
      <c r="V6" s="13"/>
      <c r="W6" s="13"/>
      <c r="X6" s="13"/>
      <c r="Y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>
      <c r="A7" s="53" t="s">
        <v>32</v>
      </c>
      <c r="B7" s="31">
        <v>1989</v>
      </c>
      <c r="C7" s="100" t="s">
        <v>34</v>
      </c>
      <c r="D7" s="104" t="s">
        <v>84</v>
      </c>
      <c r="E7" s="31" t="s">
        <v>104</v>
      </c>
      <c r="F7" s="110" t="s">
        <v>149</v>
      </c>
      <c r="G7" s="114">
        <v>41042</v>
      </c>
      <c r="H7" s="114">
        <v>41406</v>
      </c>
      <c r="I7" s="116">
        <v>174</v>
      </c>
      <c r="J7" s="116">
        <v>3500</v>
      </c>
      <c r="K7" s="71">
        <v>0.1</v>
      </c>
      <c r="L7" s="75">
        <v>0</v>
      </c>
      <c r="M7" s="75">
        <v>15000</v>
      </c>
      <c r="N7" s="75">
        <v>10000</v>
      </c>
      <c r="O7" s="75">
        <v>2000</v>
      </c>
      <c r="P7" s="121" t="s">
        <v>240</v>
      </c>
      <c r="Q7" s="19">
        <f t="shared" ca="1" si="0"/>
        <v>44078</v>
      </c>
      <c r="R7" s="45"/>
      <c r="S7" s="13"/>
      <c r="T7" s="13"/>
      <c r="U7" s="13"/>
      <c r="V7" s="13"/>
      <c r="W7" s="62"/>
      <c r="Y7" s="62"/>
      <c r="Z7" s="3" t="s">
        <v>149</v>
      </c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</row>
    <row r="8" spans="1:38">
      <c r="A8" s="50" t="s">
        <v>41</v>
      </c>
      <c r="B8" s="38">
        <v>2007</v>
      </c>
      <c r="C8" s="30" t="s">
        <v>42</v>
      </c>
      <c r="D8" s="31" t="s">
        <v>86</v>
      </c>
      <c r="E8" s="31" t="s">
        <v>104</v>
      </c>
      <c r="F8" s="30" t="s">
        <v>75</v>
      </c>
      <c r="G8" s="39">
        <v>40676</v>
      </c>
      <c r="H8" s="39">
        <v>41041</v>
      </c>
      <c r="I8" s="66"/>
      <c r="J8" s="66">
        <v>1000</v>
      </c>
      <c r="K8" s="71"/>
      <c r="L8" s="75"/>
      <c r="M8" s="75"/>
      <c r="N8" s="75"/>
      <c r="O8" s="75"/>
      <c r="P8" s="40"/>
      <c r="Q8" s="44">
        <f t="shared" ca="1" si="0"/>
        <v>44078</v>
      </c>
      <c r="R8" s="45" t="s">
        <v>133</v>
      </c>
      <c r="S8" s="13"/>
      <c r="T8" s="13"/>
      <c r="U8" s="13"/>
      <c r="V8" s="13"/>
      <c r="W8" s="13"/>
      <c r="X8" s="13"/>
      <c r="Y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</row>
    <row r="9" spans="1:38">
      <c r="A9" s="50" t="s">
        <v>43</v>
      </c>
      <c r="B9" s="38">
        <v>2007</v>
      </c>
      <c r="C9" s="30" t="s">
        <v>44</v>
      </c>
      <c r="D9" s="31" t="s">
        <v>86</v>
      </c>
      <c r="E9" s="31" t="s">
        <v>102</v>
      </c>
      <c r="F9" s="30" t="s">
        <v>74</v>
      </c>
      <c r="G9" s="39">
        <v>40676</v>
      </c>
      <c r="H9" s="39">
        <v>41041</v>
      </c>
      <c r="I9" s="66"/>
      <c r="J9" s="66">
        <v>1000</v>
      </c>
      <c r="K9" s="71"/>
      <c r="L9" s="75"/>
      <c r="M9" s="75"/>
      <c r="N9" s="75"/>
      <c r="O9" s="75"/>
      <c r="P9" s="40"/>
      <c r="Q9" s="44">
        <f t="shared" ca="1" si="0"/>
        <v>44078</v>
      </c>
      <c r="R9" s="45" t="s">
        <v>239</v>
      </c>
      <c r="S9" s="13"/>
      <c r="T9" s="13"/>
      <c r="U9" s="13"/>
      <c r="V9" s="13"/>
      <c r="W9" s="13"/>
      <c r="X9" s="13"/>
      <c r="Y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</row>
    <row r="10" spans="1:38">
      <c r="A10" s="50" t="s">
        <v>45</v>
      </c>
      <c r="B10" s="38">
        <v>2009</v>
      </c>
      <c r="C10" s="30" t="s">
        <v>47</v>
      </c>
      <c r="D10" s="31" t="s">
        <v>86</v>
      </c>
      <c r="E10" s="31" t="s">
        <v>99</v>
      </c>
      <c r="F10" s="30" t="s">
        <v>157</v>
      </c>
      <c r="G10" s="39">
        <v>41042</v>
      </c>
      <c r="H10" s="39">
        <v>41406</v>
      </c>
      <c r="I10" s="66"/>
      <c r="J10" s="66">
        <v>90000</v>
      </c>
      <c r="K10" s="71"/>
      <c r="L10" s="75"/>
      <c r="M10" s="75"/>
      <c r="N10" s="75"/>
      <c r="O10" s="75"/>
      <c r="P10" s="48" t="s">
        <v>171</v>
      </c>
      <c r="Q10" s="19">
        <f t="shared" ca="1" si="0"/>
        <v>44078</v>
      </c>
      <c r="R10" s="45"/>
      <c r="W10" s="62"/>
      <c r="Z10" s="3" t="s">
        <v>157</v>
      </c>
    </row>
    <row r="11" spans="1:38">
      <c r="A11" s="50" t="s">
        <v>56</v>
      </c>
      <c r="B11" s="32"/>
      <c r="C11" s="33" t="s">
        <v>57</v>
      </c>
      <c r="D11" s="105" t="s">
        <v>84</v>
      </c>
      <c r="E11" s="105" t="s">
        <v>88</v>
      </c>
      <c r="F11" s="33"/>
      <c r="G11" s="39"/>
      <c r="H11" s="39"/>
      <c r="I11" s="117"/>
      <c r="J11" s="117">
        <v>4500</v>
      </c>
      <c r="K11" s="73"/>
      <c r="L11" s="77"/>
      <c r="M11" s="77"/>
      <c r="N11" s="77"/>
      <c r="O11" s="77"/>
      <c r="P11" s="122" t="s">
        <v>68</v>
      </c>
      <c r="Q11" s="34">
        <f t="shared" ca="1" si="0"/>
        <v>44078</v>
      </c>
      <c r="R11" s="35" t="s">
        <v>131</v>
      </c>
    </row>
    <row r="12" spans="1:38">
      <c r="A12" s="50" t="s">
        <v>60</v>
      </c>
      <c r="B12" s="38"/>
      <c r="C12" s="30" t="s">
        <v>61</v>
      </c>
      <c r="D12" s="31" t="s">
        <v>86</v>
      </c>
      <c r="E12" s="31" t="s">
        <v>89</v>
      </c>
      <c r="F12" s="30"/>
      <c r="G12" s="39"/>
      <c r="H12" s="39"/>
      <c r="I12" s="66"/>
      <c r="J12" s="66">
        <v>3000</v>
      </c>
      <c r="K12" s="84"/>
      <c r="L12" s="85"/>
      <c r="M12" s="85"/>
      <c r="N12" s="85"/>
      <c r="O12" s="85"/>
      <c r="P12" s="48" t="s">
        <v>91</v>
      </c>
      <c r="Q12" s="44">
        <f t="shared" ca="1" si="0"/>
        <v>44078</v>
      </c>
      <c r="R12" s="45"/>
    </row>
    <row r="13" spans="1:38">
      <c r="A13" s="92"/>
      <c r="B13" s="98"/>
      <c r="C13" s="102"/>
      <c r="D13" s="107"/>
      <c r="E13" s="108"/>
      <c r="F13" s="102"/>
      <c r="G13" s="98"/>
      <c r="H13" s="98"/>
      <c r="I13" s="119"/>
      <c r="J13" s="119"/>
      <c r="K13" s="86"/>
      <c r="L13" s="61"/>
      <c r="M13" s="61"/>
      <c r="N13" s="61"/>
      <c r="O13" s="61"/>
      <c r="P13" s="123"/>
      <c r="R13" s="58"/>
    </row>
    <row r="14" spans="1:38">
      <c r="A14" s="50" t="s">
        <v>128</v>
      </c>
      <c r="B14" s="5">
        <v>2012</v>
      </c>
      <c r="C14" s="6" t="s">
        <v>129</v>
      </c>
      <c r="D14" s="5" t="s">
        <v>84</v>
      </c>
      <c r="E14" s="4" t="s">
        <v>104</v>
      </c>
      <c r="F14" s="6" t="s">
        <v>282</v>
      </c>
      <c r="G14" s="7">
        <v>41360</v>
      </c>
      <c r="H14" s="7">
        <v>41724</v>
      </c>
      <c r="I14" s="63">
        <v>3384</v>
      </c>
      <c r="J14" s="63">
        <v>122000</v>
      </c>
      <c r="K14" s="82">
        <v>0.1</v>
      </c>
      <c r="L14" s="75">
        <v>1500</v>
      </c>
      <c r="M14" s="75">
        <v>15000</v>
      </c>
      <c r="N14" s="75">
        <v>10000</v>
      </c>
      <c r="O14" s="75">
        <v>2000</v>
      </c>
      <c r="P14" s="8"/>
      <c r="Q14" s="19">
        <f t="shared" ref="Q14:Q52" ca="1" si="1">TODAY()</f>
        <v>44078</v>
      </c>
      <c r="R14" s="3" t="s">
        <v>120</v>
      </c>
      <c r="W14" s="62"/>
      <c r="Y14" s="62"/>
    </row>
    <row r="15" spans="1:38">
      <c r="A15" s="50" t="s">
        <v>5</v>
      </c>
      <c r="B15" s="5">
        <v>2012</v>
      </c>
      <c r="C15" s="6" t="s">
        <v>130</v>
      </c>
      <c r="D15" s="4" t="s">
        <v>84</v>
      </c>
      <c r="E15" s="4" t="s">
        <v>104</v>
      </c>
      <c r="F15" s="6" t="s">
        <v>281</v>
      </c>
      <c r="G15" s="7">
        <v>41360</v>
      </c>
      <c r="H15" s="7">
        <v>41724</v>
      </c>
      <c r="I15" s="63">
        <v>2790</v>
      </c>
      <c r="J15" s="63">
        <v>100000</v>
      </c>
      <c r="K15" s="82">
        <v>0.1</v>
      </c>
      <c r="L15" s="75">
        <v>1500</v>
      </c>
      <c r="M15" s="75">
        <v>15000</v>
      </c>
      <c r="N15" s="75">
        <v>10000</v>
      </c>
      <c r="O15" s="75">
        <v>2000</v>
      </c>
      <c r="P15" s="8"/>
      <c r="Q15" s="19">
        <f t="shared" ca="1" si="1"/>
        <v>44078</v>
      </c>
      <c r="R15" s="3" t="s">
        <v>138</v>
      </c>
      <c r="W15" s="62"/>
      <c r="Y15" s="62"/>
    </row>
    <row r="16" spans="1:38" s="16" customFormat="1">
      <c r="A16" s="50" t="s">
        <v>3</v>
      </c>
      <c r="B16" s="5">
        <v>1998</v>
      </c>
      <c r="C16" s="6" t="s">
        <v>4</v>
      </c>
      <c r="D16" s="5" t="s">
        <v>84</v>
      </c>
      <c r="E16" s="4" t="s">
        <v>104</v>
      </c>
      <c r="F16" s="6" t="s">
        <v>312</v>
      </c>
      <c r="G16" s="7">
        <v>41407</v>
      </c>
      <c r="H16" s="7">
        <v>41771</v>
      </c>
      <c r="I16" s="63">
        <v>690</v>
      </c>
      <c r="J16" s="63">
        <v>25000</v>
      </c>
      <c r="K16" s="82">
        <v>0.1</v>
      </c>
      <c r="L16" s="75">
        <v>0</v>
      </c>
      <c r="M16" s="75">
        <v>15000</v>
      </c>
      <c r="N16" s="75">
        <v>10000</v>
      </c>
      <c r="O16" s="75">
        <v>2000</v>
      </c>
      <c r="P16" s="8"/>
      <c r="Q16" s="19">
        <f t="shared" ca="1" si="1"/>
        <v>44078</v>
      </c>
      <c r="R16" s="3" t="s">
        <v>119</v>
      </c>
      <c r="S16" s="3"/>
      <c r="T16" s="3"/>
      <c r="U16" s="3"/>
      <c r="V16" s="3"/>
      <c r="W16" s="62"/>
      <c r="X16" s="3"/>
      <c r="Y16" s="62"/>
      <c r="Z16" s="3" t="s">
        <v>159</v>
      </c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>
      <c r="A17" s="50" t="s">
        <v>5</v>
      </c>
      <c r="B17" s="5">
        <v>1997</v>
      </c>
      <c r="C17" s="6" t="s">
        <v>6</v>
      </c>
      <c r="D17" s="4" t="s">
        <v>84</v>
      </c>
      <c r="E17" s="4" t="s">
        <v>104</v>
      </c>
      <c r="F17" s="6" t="s">
        <v>313</v>
      </c>
      <c r="G17" s="7">
        <v>41407</v>
      </c>
      <c r="H17" s="7">
        <v>41771</v>
      </c>
      <c r="I17" s="63">
        <v>570</v>
      </c>
      <c r="J17" s="63">
        <v>20000</v>
      </c>
      <c r="K17" s="82">
        <v>0.1</v>
      </c>
      <c r="L17" s="75">
        <v>0</v>
      </c>
      <c r="M17" s="75">
        <v>15000</v>
      </c>
      <c r="N17" s="75">
        <v>10000</v>
      </c>
      <c r="O17" s="75">
        <v>2000</v>
      </c>
      <c r="P17" s="8"/>
      <c r="Q17" s="19">
        <f t="shared" ca="1" si="1"/>
        <v>44078</v>
      </c>
      <c r="R17" s="3" t="s">
        <v>140</v>
      </c>
      <c r="W17" s="62"/>
      <c r="Y17" s="62"/>
      <c r="Z17" s="3" t="s">
        <v>152</v>
      </c>
    </row>
    <row r="18" spans="1:38">
      <c r="A18" s="50" t="s">
        <v>5</v>
      </c>
      <c r="B18" s="5">
        <v>1997</v>
      </c>
      <c r="C18" s="6" t="s">
        <v>7</v>
      </c>
      <c r="D18" s="4" t="s">
        <v>84</v>
      </c>
      <c r="E18" s="4" t="s">
        <v>104</v>
      </c>
      <c r="F18" s="130" t="s">
        <v>170</v>
      </c>
      <c r="G18" s="7">
        <v>41087</v>
      </c>
      <c r="H18" s="7">
        <v>41451</v>
      </c>
      <c r="I18" s="63">
        <v>819</v>
      </c>
      <c r="J18" s="63">
        <v>27000</v>
      </c>
      <c r="K18" s="82">
        <v>0.1</v>
      </c>
      <c r="L18" s="75">
        <v>1500</v>
      </c>
      <c r="M18" s="75">
        <v>15000</v>
      </c>
      <c r="N18" s="75">
        <v>10000</v>
      </c>
      <c r="O18" s="75">
        <v>2000</v>
      </c>
      <c r="P18" s="8"/>
      <c r="Q18" s="19">
        <f t="shared" ca="1" si="1"/>
        <v>44078</v>
      </c>
      <c r="R18" s="3" t="s">
        <v>111</v>
      </c>
      <c r="W18" s="62"/>
      <c r="Y18" s="62"/>
    </row>
    <row r="19" spans="1:38">
      <c r="A19" s="50" t="s">
        <v>5</v>
      </c>
      <c r="B19" s="5">
        <v>1996</v>
      </c>
      <c r="C19" s="6" t="s">
        <v>8</v>
      </c>
      <c r="D19" s="4" t="s">
        <v>84</v>
      </c>
      <c r="E19" s="4" t="s">
        <v>104</v>
      </c>
      <c r="F19" s="6" t="s">
        <v>216</v>
      </c>
      <c r="G19" s="7">
        <v>41145</v>
      </c>
      <c r="H19" s="7">
        <v>41509</v>
      </c>
      <c r="I19" s="63">
        <v>1109.49</v>
      </c>
      <c r="J19" s="63">
        <v>37759</v>
      </c>
      <c r="K19" s="82">
        <v>0.1</v>
      </c>
      <c r="L19" s="75">
        <v>1500</v>
      </c>
      <c r="M19" s="75">
        <v>15000</v>
      </c>
      <c r="N19" s="75">
        <v>10000</v>
      </c>
      <c r="O19" s="75">
        <v>2000</v>
      </c>
      <c r="P19" s="8"/>
      <c r="Q19" s="19">
        <f t="shared" ca="1" si="1"/>
        <v>44078</v>
      </c>
      <c r="R19" s="3" t="s">
        <v>112</v>
      </c>
      <c r="W19" s="62"/>
      <c r="Y19" s="62"/>
    </row>
    <row r="20" spans="1:38">
      <c r="A20" s="50" t="s">
        <v>5</v>
      </c>
      <c r="B20" s="5">
        <v>1997</v>
      </c>
      <c r="C20" s="6" t="s">
        <v>9</v>
      </c>
      <c r="D20" s="4" t="s">
        <v>84</v>
      </c>
      <c r="E20" s="4" t="s">
        <v>104</v>
      </c>
      <c r="F20" s="6" t="s">
        <v>217</v>
      </c>
      <c r="G20" s="7">
        <v>41145</v>
      </c>
      <c r="H20" s="7">
        <v>41509</v>
      </c>
      <c r="I20" s="63">
        <v>1158.82</v>
      </c>
      <c r="J20" s="63">
        <v>39568</v>
      </c>
      <c r="K20" s="82">
        <v>0.1</v>
      </c>
      <c r="L20" s="75">
        <v>1500</v>
      </c>
      <c r="M20" s="75">
        <v>15000</v>
      </c>
      <c r="N20" s="75">
        <v>10000</v>
      </c>
      <c r="O20" s="75">
        <v>2000</v>
      </c>
      <c r="P20" s="8"/>
      <c r="Q20" s="19">
        <f t="shared" ca="1" si="1"/>
        <v>44078</v>
      </c>
      <c r="R20" s="3" t="s">
        <v>113</v>
      </c>
      <c r="W20" s="62"/>
      <c r="Y20" s="62"/>
    </row>
    <row r="21" spans="1:38">
      <c r="A21" s="50" t="s">
        <v>5</v>
      </c>
      <c r="B21" s="5">
        <v>1996</v>
      </c>
      <c r="C21" s="6" t="s">
        <v>10</v>
      </c>
      <c r="D21" s="4" t="s">
        <v>84</v>
      </c>
      <c r="E21" s="4" t="s">
        <v>104</v>
      </c>
      <c r="F21" s="130" t="s">
        <v>215</v>
      </c>
      <c r="G21" s="7">
        <v>41165</v>
      </c>
      <c r="H21" s="7">
        <v>41529</v>
      </c>
      <c r="I21" s="63">
        <v>1129.5</v>
      </c>
      <c r="J21" s="63">
        <v>38500</v>
      </c>
      <c r="K21" s="82">
        <v>0.1</v>
      </c>
      <c r="L21" s="75">
        <v>1500</v>
      </c>
      <c r="M21" s="75">
        <v>15000</v>
      </c>
      <c r="N21" s="75">
        <v>10000</v>
      </c>
      <c r="O21" s="75">
        <v>2000</v>
      </c>
      <c r="P21" s="8"/>
      <c r="Q21" s="19">
        <f t="shared" ca="1" si="1"/>
        <v>44078</v>
      </c>
      <c r="R21" s="3" t="s">
        <v>114</v>
      </c>
      <c r="W21" s="62"/>
      <c r="Y21" s="62"/>
    </row>
    <row r="22" spans="1:38">
      <c r="A22" s="50" t="s">
        <v>11</v>
      </c>
      <c r="B22" s="20">
        <v>1995</v>
      </c>
      <c r="C22" s="21" t="s">
        <v>12</v>
      </c>
      <c r="D22" s="29" t="s">
        <v>84</v>
      </c>
      <c r="E22" s="29" t="s">
        <v>104</v>
      </c>
      <c r="F22" s="21" t="s">
        <v>253</v>
      </c>
      <c r="G22" s="7">
        <v>41299</v>
      </c>
      <c r="H22" s="7">
        <v>41663</v>
      </c>
      <c r="I22" s="64">
        <v>954</v>
      </c>
      <c r="J22" s="64">
        <v>32000</v>
      </c>
      <c r="K22" s="82">
        <v>0.1</v>
      </c>
      <c r="L22" s="75">
        <v>1500</v>
      </c>
      <c r="M22" s="75">
        <v>15000</v>
      </c>
      <c r="N22" s="75">
        <v>10000</v>
      </c>
      <c r="O22" s="75">
        <v>2000</v>
      </c>
      <c r="P22" s="9"/>
      <c r="Q22" s="19">
        <f t="shared" ca="1" si="1"/>
        <v>44078</v>
      </c>
      <c r="R22" s="3" t="s">
        <v>115</v>
      </c>
      <c r="W22" s="62"/>
      <c r="Y22" s="62"/>
    </row>
    <row r="23" spans="1:38">
      <c r="A23" s="50" t="s">
        <v>13</v>
      </c>
      <c r="B23" s="5">
        <v>1992</v>
      </c>
      <c r="C23" s="6" t="s">
        <v>14</v>
      </c>
      <c r="D23" s="4" t="s">
        <v>85</v>
      </c>
      <c r="E23" s="4" t="s">
        <v>104</v>
      </c>
      <c r="F23" s="6" t="s">
        <v>218</v>
      </c>
      <c r="G23" s="7">
        <v>41145</v>
      </c>
      <c r="H23" s="7">
        <v>41509</v>
      </c>
      <c r="I23" s="63">
        <v>542.20000000000005</v>
      </c>
      <c r="J23" s="63">
        <v>16748</v>
      </c>
      <c r="K23" s="82">
        <v>0.1</v>
      </c>
      <c r="L23" s="75">
        <v>1500</v>
      </c>
      <c r="M23" s="75">
        <v>15000</v>
      </c>
      <c r="N23" s="75">
        <v>10000</v>
      </c>
      <c r="O23" s="75">
        <v>2000</v>
      </c>
      <c r="P23" s="8"/>
      <c r="Q23" s="19">
        <f t="shared" ca="1" si="1"/>
        <v>44078</v>
      </c>
      <c r="R23" s="3" t="s">
        <v>127</v>
      </c>
      <c r="W23" s="62"/>
      <c r="Y23" s="62"/>
    </row>
    <row r="24" spans="1:38" s="16" customFormat="1">
      <c r="A24" s="131" t="s">
        <v>15</v>
      </c>
      <c r="B24" s="132">
        <v>2004</v>
      </c>
      <c r="C24" s="133" t="s">
        <v>16</v>
      </c>
      <c r="D24" s="134" t="s">
        <v>84</v>
      </c>
      <c r="E24" s="134" t="s">
        <v>104</v>
      </c>
      <c r="F24" s="133" t="s">
        <v>146</v>
      </c>
      <c r="G24" s="135">
        <v>41042</v>
      </c>
      <c r="H24" s="135">
        <v>41406</v>
      </c>
      <c r="I24" s="136">
        <v>810</v>
      </c>
      <c r="J24" s="136">
        <v>30000</v>
      </c>
      <c r="K24" s="137">
        <v>0.1</v>
      </c>
      <c r="L24" s="138">
        <v>0</v>
      </c>
      <c r="M24" s="138">
        <v>15000</v>
      </c>
      <c r="N24" s="138">
        <v>10000</v>
      </c>
      <c r="O24" s="138">
        <v>2000</v>
      </c>
      <c r="P24" s="139" t="s">
        <v>283</v>
      </c>
      <c r="Q24" s="36">
        <f t="shared" ca="1" si="1"/>
        <v>44078</v>
      </c>
      <c r="R24" s="16" t="s">
        <v>116</v>
      </c>
      <c r="S24" s="37"/>
      <c r="T24" s="37"/>
      <c r="U24" s="37"/>
      <c r="V24" s="37"/>
      <c r="W24" s="62"/>
      <c r="Y24" s="140"/>
      <c r="Z24" s="3" t="s">
        <v>146</v>
      </c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</row>
    <row r="25" spans="1:38">
      <c r="A25" s="50" t="s">
        <v>277</v>
      </c>
      <c r="B25" s="10">
        <v>1996</v>
      </c>
      <c r="C25" s="11" t="s">
        <v>125</v>
      </c>
      <c r="D25" s="4" t="s">
        <v>84</v>
      </c>
      <c r="E25" s="4" t="s">
        <v>104</v>
      </c>
      <c r="F25" s="11" t="s">
        <v>278</v>
      </c>
      <c r="G25" s="7">
        <v>41328</v>
      </c>
      <c r="H25" s="7">
        <v>41692</v>
      </c>
      <c r="I25" s="65">
        <v>549</v>
      </c>
      <c r="J25" s="65">
        <v>19000</v>
      </c>
      <c r="K25" s="82">
        <v>1.4999999999999999E-2</v>
      </c>
      <c r="L25" s="75">
        <v>1500</v>
      </c>
      <c r="M25" s="75">
        <v>15000</v>
      </c>
      <c r="N25" s="75">
        <v>10000</v>
      </c>
      <c r="O25" s="75">
        <v>2000</v>
      </c>
      <c r="P25" s="12"/>
      <c r="Q25" s="19">
        <f t="shared" ca="1" si="1"/>
        <v>44078</v>
      </c>
      <c r="R25" s="3" t="s">
        <v>117</v>
      </c>
      <c r="S25" s="13"/>
      <c r="T25" s="13"/>
      <c r="U25" s="13"/>
      <c r="V25" s="13"/>
      <c r="W25" s="62" t="s">
        <v>279</v>
      </c>
      <c r="X25" s="3" t="s">
        <v>280</v>
      </c>
      <c r="Y25" s="62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</row>
    <row r="26" spans="1:38">
      <c r="A26" s="50" t="s">
        <v>19</v>
      </c>
      <c r="B26" s="10">
        <v>2003</v>
      </c>
      <c r="C26" s="11" t="s">
        <v>20</v>
      </c>
      <c r="D26" s="5" t="s">
        <v>84</v>
      </c>
      <c r="E26" s="4" t="s">
        <v>104</v>
      </c>
      <c r="F26" s="6" t="s">
        <v>314</v>
      </c>
      <c r="G26" s="7">
        <v>41407</v>
      </c>
      <c r="H26" s="7">
        <v>41771</v>
      </c>
      <c r="I26" s="65">
        <v>738</v>
      </c>
      <c r="J26" s="65">
        <v>27000</v>
      </c>
      <c r="K26" s="82">
        <v>0.1</v>
      </c>
      <c r="L26" s="75">
        <v>0</v>
      </c>
      <c r="M26" s="75">
        <v>15000</v>
      </c>
      <c r="N26" s="75">
        <v>10000</v>
      </c>
      <c r="O26" s="75">
        <v>2000</v>
      </c>
      <c r="P26" s="12"/>
      <c r="Q26" s="19">
        <f t="shared" ca="1" si="1"/>
        <v>44078</v>
      </c>
      <c r="R26" s="3" t="s">
        <v>118</v>
      </c>
      <c r="S26" s="13"/>
      <c r="T26" s="13"/>
      <c r="U26" s="13"/>
      <c r="V26" s="13"/>
      <c r="W26" s="62"/>
      <c r="Y26" s="62"/>
      <c r="Z26" s="3" t="s">
        <v>156</v>
      </c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</row>
    <row r="27" spans="1:38">
      <c r="A27" s="50" t="s">
        <v>21</v>
      </c>
      <c r="B27" s="10">
        <v>1996</v>
      </c>
      <c r="C27" s="11" t="s">
        <v>22</v>
      </c>
      <c r="D27" s="5" t="s">
        <v>84</v>
      </c>
      <c r="E27" s="4" t="s">
        <v>104</v>
      </c>
      <c r="F27" s="11" t="s">
        <v>219</v>
      </c>
      <c r="G27" s="7">
        <v>41145</v>
      </c>
      <c r="H27" s="7">
        <v>41509</v>
      </c>
      <c r="I27" s="65">
        <v>578.38</v>
      </c>
      <c r="J27" s="65">
        <v>18088</v>
      </c>
      <c r="K27" s="82">
        <v>0.1</v>
      </c>
      <c r="L27" s="75">
        <v>1500</v>
      </c>
      <c r="M27" s="75">
        <v>15000</v>
      </c>
      <c r="N27" s="75">
        <v>10000</v>
      </c>
      <c r="O27" s="75">
        <v>2000</v>
      </c>
      <c r="P27" s="12"/>
      <c r="Q27" s="19">
        <f t="shared" ca="1" si="1"/>
        <v>44078</v>
      </c>
      <c r="S27" s="13"/>
      <c r="T27" s="13"/>
      <c r="U27" s="13"/>
      <c r="V27" s="13"/>
      <c r="W27" s="62"/>
      <c r="Y27" s="62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</row>
    <row r="28" spans="1:38">
      <c r="A28" s="50" t="s">
        <v>136</v>
      </c>
      <c r="B28" s="10">
        <v>2012</v>
      </c>
      <c r="C28" s="11" t="s">
        <v>137</v>
      </c>
      <c r="D28" s="5" t="s">
        <v>84</v>
      </c>
      <c r="E28" s="4" t="s">
        <v>104</v>
      </c>
      <c r="F28" s="11" t="s">
        <v>310</v>
      </c>
      <c r="G28" s="7">
        <v>41396</v>
      </c>
      <c r="H28" s="7">
        <v>41760</v>
      </c>
      <c r="I28" s="65">
        <v>981</v>
      </c>
      <c r="J28" s="65">
        <v>33000</v>
      </c>
      <c r="K28" s="82">
        <v>0.1</v>
      </c>
      <c r="L28" s="75">
        <v>1500</v>
      </c>
      <c r="M28" s="75">
        <v>15000</v>
      </c>
      <c r="N28" s="75">
        <v>10000</v>
      </c>
      <c r="O28" s="75">
        <v>2000</v>
      </c>
      <c r="P28" s="12"/>
      <c r="Q28" s="19">
        <f t="shared" ca="1" si="1"/>
        <v>44078</v>
      </c>
      <c r="S28" s="13"/>
      <c r="T28" s="13"/>
      <c r="U28" s="13"/>
      <c r="V28" s="13"/>
      <c r="W28" s="62"/>
      <c r="Y28" s="62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</row>
    <row r="29" spans="1:38" s="24" customFormat="1">
      <c r="A29" s="50" t="s">
        <v>23</v>
      </c>
      <c r="B29" s="10">
        <v>1990</v>
      </c>
      <c r="C29" s="11" t="s">
        <v>24</v>
      </c>
      <c r="D29" s="5" t="s">
        <v>84</v>
      </c>
      <c r="E29" s="4" t="s">
        <v>104</v>
      </c>
      <c r="F29" s="6" t="s">
        <v>315</v>
      </c>
      <c r="G29" s="7">
        <v>41407</v>
      </c>
      <c r="H29" s="7">
        <v>41771</v>
      </c>
      <c r="I29" s="65">
        <v>714</v>
      </c>
      <c r="J29" s="65">
        <v>26000</v>
      </c>
      <c r="K29" s="82">
        <v>0.1</v>
      </c>
      <c r="L29" s="75">
        <v>0</v>
      </c>
      <c r="M29" s="75">
        <v>15000</v>
      </c>
      <c r="N29" s="75">
        <v>10000</v>
      </c>
      <c r="O29" s="75">
        <v>2000</v>
      </c>
      <c r="P29" s="12"/>
      <c r="Q29" s="19">
        <f t="shared" ca="1" si="1"/>
        <v>44078</v>
      </c>
      <c r="R29" s="3"/>
      <c r="S29" s="13"/>
      <c r="T29" s="13"/>
      <c r="U29" s="13"/>
      <c r="V29" s="13"/>
      <c r="W29" s="62"/>
      <c r="X29" s="3"/>
      <c r="Y29" s="62"/>
      <c r="Z29" s="3" t="s">
        <v>145</v>
      </c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</row>
    <row r="30" spans="1:38">
      <c r="A30" s="50" t="s">
        <v>25</v>
      </c>
      <c r="B30" s="10">
        <v>1991</v>
      </c>
      <c r="C30" s="11" t="s">
        <v>26</v>
      </c>
      <c r="D30" s="5" t="s">
        <v>84</v>
      </c>
      <c r="E30" s="5" t="s">
        <v>104</v>
      </c>
      <c r="F30" s="6" t="s">
        <v>316</v>
      </c>
      <c r="G30" s="7">
        <v>41407</v>
      </c>
      <c r="H30" s="7">
        <v>41771</v>
      </c>
      <c r="I30" s="65">
        <v>426</v>
      </c>
      <c r="J30" s="65">
        <v>14000</v>
      </c>
      <c r="K30" s="82">
        <v>0.1</v>
      </c>
      <c r="L30" s="75">
        <v>0</v>
      </c>
      <c r="M30" s="75">
        <v>15000</v>
      </c>
      <c r="N30" s="75">
        <v>10000</v>
      </c>
      <c r="O30" s="75">
        <v>2000</v>
      </c>
      <c r="P30" s="12"/>
      <c r="Q30" s="19">
        <f t="shared" ca="1" si="1"/>
        <v>44078</v>
      </c>
      <c r="S30" s="13"/>
      <c r="T30" s="13"/>
      <c r="U30" s="13"/>
      <c r="V30" s="13"/>
      <c r="W30" s="62"/>
      <c r="Y30" s="62"/>
      <c r="Z30" s="3" t="s">
        <v>150</v>
      </c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</row>
    <row r="31" spans="1:38">
      <c r="A31" s="50" t="s">
        <v>270</v>
      </c>
      <c r="B31" s="10">
        <v>1995</v>
      </c>
      <c r="C31" s="11" t="s">
        <v>126</v>
      </c>
      <c r="D31" s="49" t="s">
        <v>271</v>
      </c>
      <c r="E31" s="5" t="s">
        <v>104</v>
      </c>
      <c r="F31" s="11" t="s">
        <v>272</v>
      </c>
      <c r="G31" s="7">
        <v>41328</v>
      </c>
      <c r="H31" s="7">
        <v>41692</v>
      </c>
      <c r="I31" s="65">
        <v>630</v>
      </c>
      <c r="J31" s="65">
        <v>20000</v>
      </c>
      <c r="K31" s="82">
        <v>0.1</v>
      </c>
      <c r="L31" s="75">
        <v>1500</v>
      </c>
      <c r="M31" s="75">
        <v>15000</v>
      </c>
      <c r="N31" s="75">
        <v>10000</v>
      </c>
      <c r="O31" s="75">
        <v>2000</v>
      </c>
      <c r="P31" s="12"/>
      <c r="Q31" s="19">
        <f t="shared" ca="1" si="1"/>
        <v>44078</v>
      </c>
      <c r="S31" s="13"/>
      <c r="T31" s="13"/>
      <c r="U31" s="13"/>
      <c r="V31" s="13"/>
      <c r="W31" s="62" t="s">
        <v>275</v>
      </c>
      <c r="X31" s="3" t="s">
        <v>276</v>
      </c>
      <c r="Y31" s="62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</row>
    <row r="32" spans="1:38">
      <c r="A32" s="50" t="s">
        <v>27</v>
      </c>
      <c r="B32" s="10">
        <v>1995</v>
      </c>
      <c r="C32" s="11" t="s">
        <v>28</v>
      </c>
      <c r="D32" s="5" t="s">
        <v>84</v>
      </c>
      <c r="E32" s="4" t="s">
        <v>104</v>
      </c>
      <c r="F32" s="6" t="s">
        <v>317</v>
      </c>
      <c r="G32" s="7">
        <v>41407</v>
      </c>
      <c r="H32" s="7">
        <v>41771</v>
      </c>
      <c r="I32" s="65">
        <v>570</v>
      </c>
      <c r="J32" s="65">
        <v>20000</v>
      </c>
      <c r="K32" s="82">
        <v>0.1</v>
      </c>
      <c r="L32" s="75">
        <v>0</v>
      </c>
      <c r="M32" s="75">
        <v>15000</v>
      </c>
      <c r="N32" s="75">
        <v>10000</v>
      </c>
      <c r="O32" s="75">
        <v>2000</v>
      </c>
      <c r="P32" s="12"/>
      <c r="Q32" s="19">
        <f t="shared" ca="1" si="1"/>
        <v>44078</v>
      </c>
      <c r="S32" s="13"/>
      <c r="T32" s="13"/>
      <c r="U32" s="13"/>
      <c r="V32" s="13"/>
      <c r="W32" s="62"/>
      <c r="Y32" s="62"/>
      <c r="Z32" s="3" t="s">
        <v>144</v>
      </c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</row>
    <row r="33" spans="1:38">
      <c r="A33" s="50" t="s">
        <v>29</v>
      </c>
      <c r="B33" s="10">
        <v>1995</v>
      </c>
      <c r="C33" s="11" t="s">
        <v>66</v>
      </c>
      <c r="D33" s="5" t="s">
        <v>84</v>
      </c>
      <c r="E33" s="4" t="s">
        <v>104</v>
      </c>
      <c r="F33" s="6" t="s">
        <v>318</v>
      </c>
      <c r="G33" s="7">
        <v>41407</v>
      </c>
      <c r="H33" s="7">
        <v>41771</v>
      </c>
      <c r="I33" s="65">
        <v>546</v>
      </c>
      <c r="J33" s="65">
        <v>19000</v>
      </c>
      <c r="K33" s="82">
        <v>0.1</v>
      </c>
      <c r="L33" s="75">
        <v>0</v>
      </c>
      <c r="M33" s="75">
        <v>15000</v>
      </c>
      <c r="N33" s="75">
        <v>10000</v>
      </c>
      <c r="O33" s="75">
        <v>2000</v>
      </c>
      <c r="P33" s="12"/>
      <c r="Q33" s="19">
        <f t="shared" ca="1" si="1"/>
        <v>44078</v>
      </c>
      <c r="S33" s="13"/>
      <c r="T33" s="13"/>
      <c r="U33" s="13"/>
      <c r="V33" s="13"/>
      <c r="W33" s="62"/>
      <c r="Y33" s="62"/>
      <c r="Z33" s="3" t="s">
        <v>147</v>
      </c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</row>
    <row r="34" spans="1:38">
      <c r="A34" s="50" t="s">
        <v>35</v>
      </c>
      <c r="B34" s="32">
        <v>1986</v>
      </c>
      <c r="C34" s="158" t="s">
        <v>36</v>
      </c>
      <c r="D34" s="159" t="s">
        <v>84</v>
      </c>
      <c r="E34" s="32" t="s">
        <v>104</v>
      </c>
      <c r="F34" s="33" t="s">
        <v>148</v>
      </c>
      <c r="G34" s="39">
        <v>41042</v>
      </c>
      <c r="H34" s="39">
        <v>41406</v>
      </c>
      <c r="I34" s="117">
        <v>210</v>
      </c>
      <c r="J34" s="117">
        <v>5000</v>
      </c>
      <c r="K34" s="57">
        <v>0.1</v>
      </c>
      <c r="L34" s="79">
        <v>0</v>
      </c>
      <c r="M34" s="79">
        <v>15000</v>
      </c>
      <c r="N34" s="79">
        <v>10000</v>
      </c>
      <c r="O34" s="79">
        <v>2000</v>
      </c>
      <c r="P34" s="80" t="s">
        <v>94</v>
      </c>
      <c r="Q34" s="23">
        <f t="shared" ca="1" si="1"/>
        <v>44078</v>
      </c>
      <c r="R34" s="81" t="s">
        <v>141</v>
      </c>
      <c r="S34" s="81"/>
      <c r="T34" s="81"/>
      <c r="U34" s="81"/>
      <c r="V34" s="81"/>
      <c r="W34" s="62"/>
      <c r="Y34" s="62"/>
      <c r="Z34" s="3" t="s">
        <v>148</v>
      </c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</row>
    <row r="35" spans="1:38">
      <c r="A35" s="50"/>
      <c r="B35" s="10">
        <v>1994</v>
      </c>
      <c r="C35" s="11" t="s">
        <v>38</v>
      </c>
      <c r="D35" s="10" t="s">
        <v>86</v>
      </c>
      <c r="E35" s="10" t="s">
        <v>102</v>
      </c>
      <c r="F35" s="6" t="s">
        <v>319</v>
      </c>
      <c r="G35" s="7">
        <v>41407</v>
      </c>
      <c r="H35" s="7">
        <v>41771</v>
      </c>
      <c r="I35" s="65">
        <v>198</v>
      </c>
      <c r="J35" s="65">
        <v>4500</v>
      </c>
      <c r="K35" s="82">
        <v>0.1</v>
      </c>
      <c r="L35" s="75">
        <v>0</v>
      </c>
      <c r="M35" s="75">
        <v>15000</v>
      </c>
      <c r="N35" s="75">
        <v>10000</v>
      </c>
      <c r="O35" s="75">
        <v>2000</v>
      </c>
      <c r="P35" s="12"/>
      <c r="Q35" s="19">
        <f t="shared" ca="1" si="1"/>
        <v>44078</v>
      </c>
      <c r="S35" s="13"/>
      <c r="T35" s="13"/>
      <c r="U35" s="13"/>
      <c r="V35" s="13"/>
      <c r="W35" s="62"/>
      <c r="Y35" s="62"/>
      <c r="Z35" s="3" t="s">
        <v>155</v>
      </c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</row>
    <row r="36" spans="1:38">
      <c r="A36" s="50" t="s">
        <v>39</v>
      </c>
      <c r="B36" s="10">
        <v>1993</v>
      </c>
      <c r="C36" s="11" t="s">
        <v>40</v>
      </c>
      <c r="D36" s="10" t="s">
        <v>87</v>
      </c>
      <c r="E36" s="10" t="s">
        <v>102</v>
      </c>
      <c r="F36" s="6" t="s">
        <v>320</v>
      </c>
      <c r="G36" s="7">
        <v>41407</v>
      </c>
      <c r="H36" s="7">
        <v>41771</v>
      </c>
      <c r="I36" s="65">
        <v>174</v>
      </c>
      <c r="J36" s="65">
        <v>3500</v>
      </c>
      <c r="K36" s="82">
        <v>0.1</v>
      </c>
      <c r="L36" s="75">
        <v>0</v>
      </c>
      <c r="M36" s="75">
        <v>15000</v>
      </c>
      <c r="N36" s="75">
        <v>10000</v>
      </c>
      <c r="O36" s="75">
        <v>2000</v>
      </c>
      <c r="P36" s="12"/>
      <c r="Q36" s="19">
        <f t="shared" ca="1" si="1"/>
        <v>44078</v>
      </c>
      <c r="R36" s="3" t="s">
        <v>123</v>
      </c>
      <c r="S36" s="13"/>
      <c r="T36" s="13"/>
      <c r="U36" s="13"/>
      <c r="V36" s="13"/>
      <c r="W36" s="62"/>
      <c r="Y36" s="62"/>
      <c r="Z36" s="3" t="s">
        <v>151</v>
      </c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</row>
    <row r="37" spans="1:38">
      <c r="A37" s="50" t="s">
        <v>41</v>
      </c>
      <c r="B37" s="10">
        <v>2007</v>
      </c>
      <c r="C37" s="11" t="s">
        <v>134</v>
      </c>
      <c r="D37" s="10" t="s">
        <v>86</v>
      </c>
      <c r="E37" s="5" t="s">
        <v>104</v>
      </c>
      <c r="F37" s="6" t="s">
        <v>321</v>
      </c>
      <c r="G37" s="7">
        <v>41407</v>
      </c>
      <c r="H37" s="7">
        <v>41771</v>
      </c>
      <c r="I37" s="65">
        <v>140</v>
      </c>
      <c r="J37" s="65">
        <v>2000</v>
      </c>
      <c r="K37" s="82">
        <v>0.1</v>
      </c>
      <c r="L37" s="75">
        <v>0</v>
      </c>
      <c r="M37" s="75">
        <v>15000</v>
      </c>
      <c r="N37" s="75">
        <v>10000</v>
      </c>
      <c r="O37" s="75">
        <v>2000</v>
      </c>
      <c r="P37" s="12"/>
      <c r="Q37" s="19">
        <f t="shared" ca="1" si="1"/>
        <v>44078</v>
      </c>
      <c r="R37" s="3" t="s">
        <v>135</v>
      </c>
      <c r="S37" s="13"/>
      <c r="T37" s="13"/>
      <c r="U37" s="13"/>
      <c r="V37" s="13"/>
      <c r="W37" s="62"/>
      <c r="Y37" s="62"/>
      <c r="Z37" s="3" t="s">
        <v>142</v>
      </c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</row>
    <row r="38" spans="1:38">
      <c r="A38" s="50" t="s">
        <v>214</v>
      </c>
      <c r="B38" s="5">
        <v>2011</v>
      </c>
      <c r="C38" s="6" t="s">
        <v>46</v>
      </c>
      <c r="D38" s="10" t="s">
        <v>86</v>
      </c>
      <c r="E38" s="5" t="s">
        <v>97</v>
      </c>
      <c r="F38" s="11" t="s">
        <v>213</v>
      </c>
      <c r="G38" s="7">
        <v>41139</v>
      </c>
      <c r="H38" s="7">
        <v>41503</v>
      </c>
      <c r="I38" s="63">
        <v>2790</v>
      </c>
      <c r="J38" s="63">
        <v>100000</v>
      </c>
      <c r="K38" s="82">
        <v>0.1</v>
      </c>
      <c r="L38" s="75">
        <v>1500</v>
      </c>
      <c r="M38" s="75">
        <v>15000</v>
      </c>
      <c r="N38" s="75">
        <v>10000</v>
      </c>
      <c r="O38" s="75">
        <v>2000</v>
      </c>
      <c r="P38" s="8"/>
      <c r="Q38" s="19">
        <f t="shared" ca="1" si="1"/>
        <v>44078</v>
      </c>
      <c r="W38" s="62"/>
      <c r="Y38" s="62"/>
    </row>
    <row r="39" spans="1:38">
      <c r="A39" s="50" t="s">
        <v>45</v>
      </c>
      <c r="B39" s="5">
        <v>2009</v>
      </c>
      <c r="C39" s="6" t="s">
        <v>48</v>
      </c>
      <c r="D39" s="10" t="s">
        <v>86</v>
      </c>
      <c r="E39" s="5" t="s">
        <v>100</v>
      </c>
      <c r="F39" s="6" t="s">
        <v>326</v>
      </c>
      <c r="G39" s="7">
        <v>41407</v>
      </c>
      <c r="H39" s="7">
        <v>41771</v>
      </c>
      <c r="I39" s="65">
        <v>2058</v>
      </c>
      <c r="J39" s="65">
        <v>82000</v>
      </c>
      <c r="K39" s="82">
        <v>0.1</v>
      </c>
      <c r="L39" s="75">
        <v>0</v>
      </c>
      <c r="M39" s="75">
        <v>15000</v>
      </c>
      <c r="N39" s="75">
        <v>10000</v>
      </c>
      <c r="O39" s="75">
        <v>2000</v>
      </c>
      <c r="P39" s="8"/>
      <c r="Q39" s="19">
        <f t="shared" ca="1" si="1"/>
        <v>44078</v>
      </c>
      <c r="W39" s="62"/>
      <c r="Y39" s="62"/>
      <c r="Z39" s="3" t="s">
        <v>143</v>
      </c>
    </row>
    <row r="40" spans="1:38" s="24" customFormat="1">
      <c r="A40" s="50" t="s">
        <v>63</v>
      </c>
      <c r="B40" s="5">
        <v>2008</v>
      </c>
      <c r="C40" s="6" t="s">
        <v>49</v>
      </c>
      <c r="D40" s="10" t="s">
        <v>86</v>
      </c>
      <c r="E40" s="5" t="s">
        <v>89</v>
      </c>
      <c r="F40" s="6" t="s">
        <v>322</v>
      </c>
      <c r="G40" s="7">
        <v>41407</v>
      </c>
      <c r="H40" s="7">
        <v>41771</v>
      </c>
      <c r="I40" s="65">
        <v>402</v>
      </c>
      <c r="J40" s="65">
        <v>13000</v>
      </c>
      <c r="K40" s="82">
        <v>0.1</v>
      </c>
      <c r="L40" s="75">
        <v>0</v>
      </c>
      <c r="M40" s="75">
        <v>15000</v>
      </c>
      <c r="N40" s="75">
        <v>10000</v>
      </c>
      <c r="O40" s="75">
        <v>2000</v>
      </c>
      <c r="P40" s="8"/>
      <c r="Q40" s="19">
        <f t="shared" ca="1" si="1"/>
        <v>44078</v>
      </c>
      <c r="R40" s="3"/>
      <c r="S40" s="3"/>
      <c r="T40" s="3"/>
      <c r="U40" s="3"/>
      <c r="V40" s="3"/>
      <c r="W40" s="62"/>
      <c r="X40" s="3"/>
      <c r="Y40" s="62"/>
      <c r="Z40" s="3" t="s">
        <v>154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ht="16.5" customHeight="1">
      <c r="A41" s="50" t="s">
        <v>63</v>
      </c>
      <c r="B41" s="5">
        <v>2008</v>
      </c>
      <c r="C41" s="6" t="s">
        <v>50</v>
      </c>
      <c r="D41" s="10" t="s">
        <v>86</v>
      </c>
      <c r="E41" s="5" t="s">
        <v>103</v>
      </c>
      <c r="F41" s="6" t="s">
        <v>323</v>
      </c>
      <c r="G41" s="7">
        <v>41407</v>
      </c>
      <c r="H41" s="7">
        <v>41771</v>
      </c>
      <c r="I41" s="65">
        <v>402</v>
      </c>
      <c r="J41" s="65">
        <v>13000</v>
      </c>
      <c r="K41" s="82">
        <v>0.1</v>
      </c>
      <c r="L41" s="75">
        <v>0</v>
      </c>
      <c r="M41" s="75">
        <v>15000</v>
      </c>
      <c r="N41" s="75">
        <v>10000</v>
      </c>
      <c r="O41" s="75">
        <v>2000</v>
      </c>
      <c r="P41" s="8"/>
      <c r="Q41" s="19">
        <f t="shared" ca="1" si="1"/>
        <v>44078</v>
      </c>
      <c r="W41" s="62"/>
      <c r="Y41" s="62"/>
      <c r="Z41" s="3" t="s">
        <v>153</v>
      </c>
    </row>
    <row r="42" spans="1:38">
      <c r="A42" s="50" t="s">
        <v>64</v>
      </c>
      <c r="B42" s="20">
        <v>2007</v>
      </c>
      <c r="C42" s="21" t="s">
        <v>95</v>
      </c>
      <c r="D42" s="20" t="s">
        <v>86</v>
      </c>
      <c r="E42" s="20" t="s">
        <v>101</v>
      </c>
      <c r="F42" s="6" t="s">
        <v>324</v>
      </c>
      <c r="G42" s="7">
        <v>41407</v>
      </c>
      <c r="H42" s="7">
        <v>41771</v>
      </c>
      <c r="I42" s="65">
        <v>522</v>
      </c>
      <c r="J42" s="65">
        <v>18000</v>
      </c>
      <c r="K42" s="82">
        <v>0.1</v>
      </c>
      <c r="L42" s="75">
        <v>0</v>
      </c>
      <c r="M42" s="75">
        <v>15000</v>
      </c>
      <c r="N42" s="75">
        <v>10000</v>
      </c>
      <c r="O42" s="75">
        <v>2000</v>
      </c>
      <c r="P42" s="22" t="s">
        <v>98</v>
      </c>
      <c r="Q42" s="23">
        <f t="shared" ca="1" si="1"/>
        <v>44078</v>
      </c>
      <c r="R42" s="24"/>
      <c r="S42" s="24"/>
      <c r="T42" s="24"/>
      <c r="U42" s="24"/>
      <c r="V42" s="24"/>
      <c r="W42" s="62"/>
      <c r="Y42" s="62"/>
      <c r="Z42" s="3" t="s">
        <v>158</v>
      </c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</row>
    <row r="43" spans="1:38">
      <c r="A43" s="50" t="s">
        <v>65</v>
      </c>
      <c r="B43" s="5">
        <v>2008</v>
      </c>
      <c r="C43" s="6" t="s">
        <v>51</v>
      </c>
      <c r="D43" s="10" t="s">
        <v>86</v>
      </c>
      <c r="E43" s="5" t="s">
        <v>90</v>
      </c>
      <c r="F43" s="130" t="s">
        <v>167</v>
      </c>
      <c r="G43" s="7">
        <v>41083</v>
      </c>
      <c r="H43" s="7">
        <v>41447</v>
      </c>
      <c r="I43" s="63">
        <v>495</v>
      </c>
      <c r="J43" s="63">
        <v>15000</v>
      </c>
      <c r="K43" s="82">
        <v>0.1</v>
      </c>
      <c r="L43" s="75">
        <v>1500</v>
      </c>
      <c r="M43" s="75">
        <v>15000</v>
      </c>
      <c r="N43" s="75">
        <v>10000</v>
      </c>
      <c r="O43" s="75">
        <v>2000</v>
      </c>
      <c r="P43" s="8"/>
      <c r="Q43" s="3">
        <f t="shared" ca="1" si="1"/>
        <v>44078</v>
      </c>
      <c r="W43" s="62"/>
      <c r="Y43" s="62"/>
    </row>
    <row r="44" spans="1:38">
      <c r="A44" s="50" t="s">
        <v>65</v>
      </c>
      <c r="B44" s="5">
        <v>2008</v>
      </c>
      <c r="C44" s="6" t="s">
        <v>52</v>
      </c>
      <c r="D44" s="10" t="s">
        <v>86</v>
      </c>
      <c r="E44" s="5" t="s">
        <v>90</v>
      </c>
      <c r="F44" s="129" t="s">
        <v>168</v>
      </c>
      <c r="G44" s="7">
        <v>41083</v>
      </c>
      <c r="H44" s="7">
        <v>41447</v>
      </c>
      <c r="I44" s="67">
        <v>495</v>
      </c>
      <c r="J44" s="67">
        <v>15000</v>
      </c>
      <c r="K44" s="82">
        <v>0.1</v>
      </c>
      <c r="L44" s="75">
        <v>1500</v>
      </c>
      <c r="M44" s="75">
        <v>15000</v>
      </c>
      <c r="N44" s="75">
        <v>10000</v>
      </c>
      <c r="O44" s="75">
        <v>2000</v>
      </c>
      <c r="P44" s="8"/>
      <c r="Q44" s="19">
        <f t="shared" ca="1" si="1"/>
        <v>44078</v>
      </c>
      <c r="W44" s="62"/>
      <c r="Y44" s="62"/>
    </row>
    <row r="45" spans="1:38">
      <c r="A45" s="50" t="s">
        <v>65</v>
      </c>
      <c r="B45" s="5">
        <v>2008</v>
      </c>
      <c r="C45" s="6" t="s">
        <v>53</v>
      </c>
      <c r="D45" s="10" t="s">
        <v>86</v>
      </c>
      <c r="E45" s="5" t="s">
        <v>90</v>
      </c>
      <c r="F45" s="129" t="s">
        <v>169</v>
      </c>
      <c r="G45" s="7">
        <v>41083</v>
      </c>
      <c r="H45" s="7">
        <v>41447</v>
      </c>
      <c r="I45" s="67">
        <v>495</v>
      </c>
      <c r="J45" s="67">
        <v>15000</v>
      </c>
      <c r="K45" s="82">
        <v>0.1</v>
      </c>
      <c r="L45" s="75">
        <v>1500</v>
      </c>
      <c r="M45" s="75">
        <v>15000</v>
      </c>
      <c r="N45" s="75">
        <v>10000</v>
      </c>
      <c r="O45" s="75">
        <v>2000</v>
      </c>
      <c r="P45" s="8"/>
      <c r="Q45" s="19">
        <f t="shared" ca="1" si="1"/>
        <v>44078</v>
      </c>
      <c r="W45" s="62"/>
      <c r="Y45" s="62"/>
    </row>
    <row r="46" spans="1:38">
      <c r="A46" s="50" t="s">
        <v>65</v>
      </c>
      <c r="B46" s="5">
        <v>2008</v>
      </c>
      <c r="C46" s="6" t="s">
        <v>78</v>
      </c>
      <c r="D46" s="10" t="s">
        <v>86</v>
      </c>
      <c r="E46" s="5" t="s">
        <v>90</v>
      </c>
      <c r="F46" s="14" t="s">
        <v>229</v>
      </c>
      <c r="G46" s="7">
        <v>41224</v>
      </c>
      <c r="H46" s="7">
        <v>41588</v>
      </c>
      <c r="I46" s="67">
        <v>405.9</v>
      </c>
      <c r="J46" s="67">
        <v>11700</v>
      </c>
      <c r="K46" s="82">
        <v>0.1</v>
      </c>
      <c r="L46" s="75">
        <v>1500</v>
      </c>
      <c r="M46" s="75">
        <v>15000</v>
      </c>
      <c r="N46" s="75">
        <v>10000</v>
      </c>
      <c r="O46" s="75">
        <v>2000</v>
      </c>
      <c r="P46" s="8"/>
      <c r="Q46" s="19">
        <f t="shared" ca="1" si="1"/>
        <v>44078</v>
      </c>
      <c r="W46" s="62"/>
      <c r="Y46" s="62"/>
    </row>
    <row r="47" spans="1:38">
      <c r="A47" s="50" t="s">
        <v>65</v>
      </c>
      <c r="B47" s="5">
        <v>2008</v>
      </c>
      <c r="C47" s="6" t="s">
        <v>79</v>
      </c>
      <c r="D47" s="10" t="s">
        <v>86</v>
      </c>
      <c r="E47" s="5" t="s">
        <v>90</v>
      </c>
      <c r="F47" s="14" t="s">
        <v>226</v>
      </c>
      <c r="G47" s="7">
        <v>41224</v>
      </c>
      <c r="H47" s="7">
        <v>41588</v>
      </c>
      <c r="I47" s="67">
        <v>391.32</v>
      </c>
      <c r="J47" s="67">
        <v>11160</v>
      </c>
      <c r="K47" s="82">
        <v>0.1</v>
      </c>
      <c r="L47" s="75">
        <v>1500</v>
      </c>
      <c r="M47" s="75">
        <v>15000</v>
      </c>
      <c r="N47" s="75">
        <v>10000</v>
      </c>
      <c r="O47" s="75">
        <v>2000</v>
      </c>
      <c r="P47" s="8"/>
      <c r="Q47" s="19">
        <f t="shared" ca="1" si="1"/>
        <v>44078</v>
      </c>
      <c r="R47" s="3" t="s">
        <v>227</v>
      </c>
      <c r="W47" s="62"/>
      <c r="Y47" s="62"/>
    </row>
    <row r="48" spans="1:38">
      <c r="A48" s="50" t="s">
        <v>65</v>
      </c>
      <c r="B48" s="5">
        <v>2008</v>
      </c>
      <c r="C48" s="6" t="s">
        <v>70</v>
      </c>
      <c r="D48" s="10" t="s">
        <v>86</v>
      </c>
      <c r="E48" s="5" t="s">
        <v>90</v>
      </c>
      <c r="F48" s="14" t="s">
        <v>228</v>
      </c>
      <c r="G48" s="7">
        <v>41224</v>
      </c>
      <c r="H48" s="7">
        <v>41588</v>
      </c>
      <c r="I48" s="67">
        <v>391.32</v>
      </c>
      <c r="J48" s="67">
        <v>11160</v>
      </c>
      <c r="K48" s="82">
        <v>0.1</v>
      </c>
      <c r="L48" s="75">
        <v>1500</v>
      </c>
      <c r="M48" s="75">
        <v>15000</v>
      </c>
      <c r="N48" s="75">
        <v>10000</v>
      </c>
      <c r="O48" s="75">
        <v>2000</v>
      </c>
      <c r="P48" s="8"/>
      <c r="Q48" s="19">
        <f t="shared" ca="1" si="1"/>
        <v>44078</v>
      </c>
      <c r="W48" s="62"/>
      <c r="Y48" s="62"/>
    </row>
    <row r="49" spans="1:26">
      <c r="A49" s="50" t="s">
        <v>39</v>
      </c>
      <c r="B49" s="10">
        <v>2007</v>
      </c>
      <c r="C49" s="6" t="s">
        <v>107</v>
      </c>
      <c r="D49" s="10" t="s">
        <v>177</v>
      </c>
      <c r="E49" s="5" t="s">
        <v>89</v>
      </c>
      <c r="F49" s="11" t="s">
        <v>225</v>
      </c>
      <c r="G49" s="7">
        <v>41228</v>
      </c>
      <c r="H49" s="7">
        <v>41592</v>
      </c>
      <c r="I49" s="67">
        <v>539.54999999999995</v>
      </c>
      <c r="J49" s="67">
        <v>16650</v>
      </c>
      <c r="K49" s="82">
        <v>0.1</v>
      </c>
      <c r="L49" s="75">
        <v>1500</v>
      </c>
      <c r="M49" s="75">
        <v>15000</v>
      </c>
      <c r="N49" s="75">
        <v>10000</v>
      </c>
      <c r="O49" s="75">
        <v>2000</v>
      </c>
      <c r="P49" s="8"/>
      <c r="Q49" s="19">
        <f t="shared" ca="1" si="1"/>
        <v>44078</v>
      </c>
      <c r="W49" s="62"/>
      <c r="Y49" s="62"/>
    </row>
    <row r="50" spans="1:26">
      <c r="A50" s="50" t="s">
        <v>71</v>
      </c>
      <c r="B50" s="10">
        <v>1998</v>
      </c>
      <c r="C50" s="6" t="s">
        <v>96</v>
      </c>
      <c r="D50" s="5" t="s">
        <v>87</v>
      </c>
      <c r="E50" s="10" t="s">
        <v>102</v>
      </c>
      <c r="F50" s="129" t="s">
        <v>238</v>
      </c>
      <c r="G50" s="7">
        <v>41259</v>
      </c>
      <c r="H50" s="7">
        <v>41623</v>
      </c>
      <c r="I50" s="67">
        <v>311.39999999999998</v>
      </c>
      <c r="J50" s="67">
        <v>8200</v>
      </c>
      <c r="K50" s="82">
        <v>0.1</v>
      </c>
      <c r="L50" s="75">
        <v>1500</v>
      </c>
      <c r="M50" s="75">
        <v>15000</v>
      </c>
      <c r="N50" s="75">
        <v>10000</v>
      </c>
      <c r="O50" s="75">
        <v>2000</v>
      </c>
      <c r="P50" s="8"/>
      <c r="Q50" s="19">
        <f t="shared" ca="1" si="1"/>
        <v>44078</v>
      </c>
      <c r="R50" s="3" t="s">
        <v>121</v>
      </c>
      <c r="W50" s="62"/>
      <c r="Y50" s="62"/>
    </row>
    <row r="51" spans="1:26">
      <c r="A51" s="54" t="s">
        <v>108</v>
      </c>
      <c r="B51" s="41">
        <v>1998</v>
      </c>
      <c r="C51" s="42" t="s">
        <v>105</v>
      </c>
      <c r="D51" s="43" t="s">
        <v>106</v>
      </c>
      <c r="E51" s="41" t="s">
        <v>104</v>
      </c>
      <c r="F51" s="27" t="s">
        <v>244</v>
      </c>
      <c r="G51" s="7">
        <v>41299</v>
      </c>
      <c r="H51" s="7">
        <v>41663</v>
      </c>
      <c r="I51" s="68">
        <v>184.5</v>
      </c>
      <c r="J51" s="68">
        <v>3500</v>
      </c>
      <c r="K51" s="82">
        <v>0.1</v>
      </c>
      <c r="L51" s="75">
        <v>1500</v>
      </c>
      <c r="M51" s="75">
        <v>15000</v>
      </c>
      <c r="N51" s="75">
        <v>10000</v>
      </c>
      <c r="O51" s="75">
        <v>2000</v>
      </c>
      <c r="P51" s="28"/>
      <c r="Q51" s="23">
        <f t="shared" ca="1" si="1"/>
        <v>44078</v>
      </c>
      <c r="R51" s="24" t="s">
        <v>133</v>
      </c>
      <c r="W51" s="62"/>
      <c r="Y51" s="62"/>
    </row>
    <row r="52" spans="1:26">
      <c r="A52" s="50" t="s">
        <v>63</v>
      </c>
      <c r="B52" s="10">
        <v>2008</v>
      </c>
      <c r="C52" s="6" t="s">
        <v>109</v>
      </c>
      <c r="D52" s="5" t="s">
        <v>86</v>
      </c>
      <c r="E52" s="10" t="s">
        <v>110</v>
      </c>
      <c r="F52" s="27" t="s">
        <v>224</v>
      </c>
      <c r="G52" s="7">
        <v>41242</v>
      </c>
      <c r="H52" s="7">
        <v>41606</v>
      </c>
      <c r="I52" s="68">
        <v>405.9</v>
      </c>
      <c r="J52" s="68">
        <v>11700</v>
      </c>
      <c r="K52" s="82">
        <v>0.1</v>
      </c>
      <c r="L52" s="75">
        <v>1500</v>
      </c>
      <c r="M52" s="75">
        <v>15000</v>
      </c>
      <c r="N52" s="75">
        <v>10000</v>
      </c>
      <c r="O52" s="75">
        <v>2000</v>
      </c>
      <c r="P52" s="8"/>
      <c r="Q52" s="19">
        <f t="shared" ca="1" si="1"/>
        <v>44078</v>
      </c>
      <c r="W52" s="62"/>
      <c r="Y52" s="62"/>
    </row>
    <row r="53" spans="1:26">
      <c r="A53" s="50" t="s">
        <v>243</v>
      </c>
      <c r="B53" s="10">
        <v>2010</v>
      </c>
      <c r="C53" s="6" t="s">
        <v>160</v>
      </c>
      <c r="D53" s="5" t="s">
        <v>86</v>
      </c>
      <c r="E53" s="10" t="s">
        <v>161</v>
      </c>
      <c r="F53" s="6" t="s">
        <v>325</v>
      </c>
      <c r="G53" s="7">
        <v>41407</v>
      </c>
      <c r="H53" s="7">
        <v>41771</v>
      </c>
      <c r="I53" s="65">
        <v>258</v>
      </c>
      <c r="J53" s="65">
        <v>7000</v>
      </c>
      <c r="K53" s="82">
        <v>0.1</v>
      </c>
      <c r="L53" s="75">
        <v>0</v>
      </c>
      <c r="M53" s="75">
        <v>15000</v>
      </c>
      <c r="N53" s="75">
        <v>10000</v>
      </c>
      <c r="O53" s="75">
        <v>2000</v>
      </c>
      <c r="P53" s="8"/>
      <c r="Q53" s="19">
        <v>41062</v>
      </c>
      <c r="W53" s="62"/>
      <c r="Y53" s="62"/>
      <c r="Z53" s="3" t="s">
        <v>162</v>
      </c>
    </row>
    <row r="54" spans="1:26">
      <c r="A54" s="50" t="s">
        <v>164</v>
      </c>
      <c r="B54" s="5">
        <v>1998</v>
      </c>
      <c r="C54" s="6" t="s">
        <v>165</v>
      </c>
      <c r="D54" s="78" t="s">
        <v>254</v>
      </c>
      <c r="E54" s="5"/>
      <c r="F54" s="129" t="s">
        <v>166</v>
      </c>
      <c r="G54" s="7">
        <v>41066</v>
      </c>
      <c r="H54" s="7">
        <v>41430</v>
      </c>
      <c r="I54" s="67">
        <v>426</v>
      </c>
      <c r="J54" s="67">
        <v>14000</v>
      </c>
      <c r="K54" s="82">
        <v>0.1</v>
      </c>
      <c r="L54" s="75">
        <v>0</v>
      </c>
      <c r="M54" s="75">
        <v>15000</v>
      </c>
      <c r="N54" s="75">
        <v>10000</v>
      </c>
      <c r="O54" s="75">
        <v>2000</v>
      </c>
      <c r="P54" s="8"/>
      <c r="Q54" s="19"/>
      <c r="W54" s="62"/>
      <c r="Y54" s="62"/>
    </row>
    <row r="55" spans="1:26">
      <c r="A55" s="124" t="s">
        <v>172</v>
      </c>
      <c r="B55" s="38">
        <v>2012</v>
      </c>
      <c r="C55" s="30" t="s">
        <v>173</v>
      </c>
      <c r="D55" s="38"/>
      <c r="E55" s="38"/>
      <c r="F55" s="30" t="s">
        <v>174</v>
      </c>
      <c r="G55" s="39">
        <v>41087</v>
      </c>
      <c r="H55" s="39">
        <v>41451</v>
      </c>
      <c r="I55" s="83">
        <v>2010</v>
      </c>
      <c r="J55" s="83">
        <v>80000</v>
      </c>
      <c r="K55" s="125">
        <v>0.1</v>
      </c>
      <c r="L55" s="85">
        <v>0</v>
      </c>
      <c r="M55" s="85">
        <v>15000</v>
      </c>
      <c r="N55" s="85">
        <v>10000</v>
      </c>
      <c r="O55" s="85">
        <v>2000</v>
      </c>
      <c r="P55" s="48"/>
      <c r="Q55" s="45"/>
      <c r="R55" s="45" t="s">
        <v>190</v>
      </c>
      <c r="W55" s="62"/>
      <c r="Y55" s="62"/>
    </row>
    <row r="56" spans="1:26">
      <c r="A56" s="51" t="s">
        <v>176</v>
      </c>
      <c r="B56" s="5">
        <v>2010</v>
      </c>
      <c r="C56" s="6" t="s">
        <v>175</v>
      </c>
      <c r="D56" s="10" t="s">
        <v>177</v>
      </c>
      <c r="E56" s="5"/>
      <c r="F56" s="11" t="s">
        <v>178</v>
      </c>
      <c r="G56" s="7">
        <v>41093</v>
      </c>
      <c r="H56" s="7">
        <v>41457</v>
      </c>
      <c r="I56" s="69">
        <v>618</v>
      </c>
      <c r="J56" s="69">
        <v>22000</v>
      </c>
      <c r="K56" s="82">
        <v>0.1</v>
      </c>
      <c r="L56" s="75">
        <v>0</v>
      </c>
      <c r="M56" s="75">
        <v>15000</v>
      </c>
      <c r="N56" s="75">
        <v>10000</v>
      </c>
      <c r="O56" s="75">
        <v>2000</v>
      </c>
      <c r="P56" s="8"/>
      <c r="Q56" s="3"/>
      <c r="W56" s="62"/>
      <c r="Y56" s="62"/>
    </row>
    <row r="57" spans="1:26">
      <c r="A57" s="51" t="s">
        <v>179</v>
      </c>
      <c r="B57" s="5">
        <v>2012</v>
      </c>
      <c r="C57" s="21" t="s">
        <v>181</v>
      </c>
      <c r="D57" s="49" t="s">
        <v>180</v>
      </c>
      <c r="E57" s="5" t="s">
        <v>183</v>
      </c>
      <c r="F57" s="6" t="s">
        <v>182</v>
      </c>
      <c r="G57" s="7">
        <v>41103</v>
      </c>
      <c r="H57" s="7">
        <v>41467</v>
      </c>
      <c r="I57" s="69">
        <v>546</v>
      </c>
      <c r="J57" s="69">
        <v>19000</v>
      </c>
      <c r="K57" s="82">
        <v>0.1</v>
      </c>
      <c r="L57" s="75">
        <v>0</v>
      </c>
      <c r="M57" s="75">
        <v>15000</v>
      </c>
      <c r="N57" s="75">
        <v>10000</v>
      </c>
      <c r="O57" s="75">
        <v>2000</v>
      </c>
      <c r="P57" s="8"/>
      <c r="Q57" s="19"/>
      <c r="W57" s="62"/>
      <c r="Y57" s="62"/>
    </row>
    <row r="58" spans="1:26">
      <c r="A58" s="51" t="s">
        <v>179</v>
      </c>
      <c r="B58" s="5">
        <v>2012</v>
      </c>
      <c r="C58" s="21" t="s">
        <v>184</v>
      </c>
      <c r="D58" s="49" t="s">
        <v>180</v>
      </c>
      <c r="E58" s="5" t="s">
        <v>183</v>
      </c>
      <c r="F58" s="6" t="s">
        <v>185</v>
      </c>
      <c r="G58" s="7">
        <v>41103</v>
      </c>
      <c r="H58" s="7">
        <v>41467</v>
      </c>
      <c r="I58" s="69">
        <v>546</v>
      </c>
      <c r="J58" s="69">
        <v>19000</v>
      </c>
      <c r="K58" s="82">
        <v>0.1</v>
      </c>
      <c r="L58" s="75">
        <v>0</v>
      </c>
      <c r="M58" s="75">
        <v>15000</v>
      </c>
      <c r="N58" s="75">
        <v>10000</v>
      </c>
      <c r="O58" s="75">
        <v>2000</v>
      </c>
      <c r="P58" s="8"/>
      <c r="Q58" s="19"/>
      <c r="W58" s="62"/>
      <c r="Y58" s="62"/>
    </row>
    <row r="59" spans="1:26">
      <c r="A59" s="51" t="s">
        <v>179</v>
      </c>
      <c r="B59" s="5">
        <v>2012</v>
      </c>
      <c r="C59" s="21" t="s">
        <v>186</v>
      </c>
      <c r="D59" s="49" t="s">
        <v>180</v>
      </c>
      <c r="E59" s="5" t="s">
        <v>183</v>
      </c>
      <c r="F59" s="6" t="s">
        <v>187</v>
      </c>
      <c r="G59" s="7">
        <v>41103</v>
      </c>
      <c r="H59" s="7">
        <v>41467</v>
      </c>
      <c r="I59" s="69">
        <v>546</v>
      </c>
      <c r="J59" s="69">
        <v>19000</v>
      </c>
      <c r="K59" s="82">
        <v>0.1</v>
      </c>
      <c r="L59" s="75">
        <v>0</v>
      </c>
      <c r="M59" s="75">
        <v>15000</v>
      </c>
      <c r="N59" s="75">
        <v>10000</v>
      </c>
      <c r="O59" s="75">
        <v>2000</v>
      </c>
      <c r="P59" s="8"/>
      <c r="Q59" s="19"/>
      <c r="W59" s="62"/>
      <c r="Y59" s="62"/>
    </row>
    <row r="60" spans="1:26">
      <c r="A60" s="51" t="s">
        <v>179</v>
      </c>
      <c r="B60" s="5">
        <v>2012</v>
      </c>
      <c r="C60" s="21" t="s">
        <v>188</v>
      </c>
      <c r="D60" s="49" t="s">
        <v>180</v>
      </c>
      <c r="E60" s="5" t="s">
        <v>183</v>
      </c>
      <c r="F60" s="6" t="s">
        <v>189</v>
      </c>
      <c r="G60" s="7">
        <v>41103</v>
      </c>
      <c r="H60" s="7">
        <v>41467</v>
      </c>
      <c r="I60" s="69">
        <v>546</v>
      </c>
      <c r="J60" s="69">
        <v>19000</v>
      </c>
      <c r="K60" s="82">
        <v>0.1</v>
      </c>
      <c r="L60" s="75">
        <v>0</v>
      </c>
      <c r="M60" s="75">
        <v>15000</v>
      </c>
      <c r="N60" s="75">
        <v>10000</v>
      </c>
      <c r="O60" s="75">
        <v>2000</v>
      </c>
      <c r="P60" s="8"/>
      <c r="Q60" s="19"/>
      <c r="W60" s="62"/>
      <c r="Y60" s="62"/>
    </row>
    <row r="61" spans="1:26">
      <c r="A61" s="51" t="s">
        <v>191</v>
      </c>
      <c r="B61" s="5">
        <v>2010</v>
      </c>
      <c r="C61" s="21" t="s">
        <v>192</v>
      </c>
      <c r="D61" s="5" t="s">
        <v>193</v>
      </c>
      <c r="E61" s="5" t="s">
        <v>89</v>
      </c>
      <c r="F61" s="6" t="s">
        <v>195</v>
      </c>
      <c r="G61" s="7">
        <v>41110</v>
      </c>
      <c r="H61" s="7">
        <v>41474</v>
      </c>
      <c r="I61" s="69">
        <v>2520</v>
      </c>
      <c r="J61" s="69">
        <v>90000</v>
      </c>
      <c r="K61" s="82">
        <v>0.1</v>
      </c>
      <c r="L61" s="75">
        <v>1500</v>
      </c>
      <c r="M61" s="75">
        <v>15000</v>
      </c>
      <c r="N61" s="75">
        <v>10000</v>
      </c>
      <c r="O61" s="75">
        <v>2000</v>
      </c>
      <c r="P61" s="8"/>
      <c r="Q61" s="19"/>
      <c r="R61" s="3" t="s">
        <v>194</v>
      </c>
      <c r="W61" s="62"/>
      <c r="Y61" s="62"/>
    </row>
    <row r="62" spans="1:26">
      <c r="A62" s="51" t="s">
        <v>196</v>
      </c>
      <c r="B62" s="5">
        <v>2012</v>
      </c>
      <c r="C62" s="21" t="s">
        <v>201</v>
      </c>
      <c r="D62" s="49" t="s">
        <v>198</v>
      </c>
      <c r="E62" s="5"/>
      <c r="F62" s="6" t="s">
        <v>200</v>
      </c>
      <c r="G62" s="7">
        <v>41096</v>
      </c>
      <c r="H62" s="7">
        <v>41460</v>
      </c>
      <c r="I62" s="69">
        <v>489.6</v>
      </c>
      <c r="J62" s="69">
        <v>16650</v>
      </c>
      <c r="K62" s="82">
        <v>0.1</v>
      </c>
      <c r="L62" s="75">
        <v>0</v>
      </c>
      <c r="M62" s="75">
        <v>15000</v>
      </c>
      <c r="N62" s="75">
        <v>10000</v>
      </c>
      <c r="O62" s="75">
        <v>2000</v>
      </c>
      <c r="P62" s="8"/>
      <c r="Q62" s="19"/>
      <c r="W62" s="62"/>
      <c r="Y62" s="62"/>
    </row>
    <row r="63" spans="1:26">
      <c r="A63" s="51" t="s">
        <v>196</v>
      </c>
      <c r="B63" s="5">
        <v>2012</v>
      </c>
      <c r="C63" s="21" t="s">
        <v>197</v>
      </c>
      <c r="D63" s="49" t="s">
        <v>198</v>
      </c>
      <c r="E63" s="5"/>
      <c r="F63" s="6" t="s">
        <v>199</v>
      </c>
      <c r="G63" s="7">
        <v>41096</v>
      </c>
      <c r="H63" s="7">
        <v>41460</v>
      </c>
      <c r="I63" s="69">
        <v>504.12</v>
      </c>
      <c r="J63" s="69">
        <v>17255</v>
      </c>
      <c r="K63" s="82">
        <v>0.1</v>
      </c>
      <c r="L63" s="75">
        <v>0</v>
      </c>
      <c r="M63" s="75">
        <v>15000</v>
      </c>
      <c r="N63" s="75">
        <v>10000</v>
      </c>
      <c r="O63" s="75">
        <v>2000</v>
      </c>
      <c r="P63" s="8"/>
      <c r="Q63" s="19"/>
      <c r="W63" s="62"/>
      <c r="Y63" s="62"/>
    </row>
    <row r="64" spans="1:26">
      <c r="A64" s="51" t="s">
        <v>202</v>
      </c>
      <c r="B64" s="5">
        <v>1999</v>
      </c>
      <c r="C64" s="21" t="s">
        <v>203</v>
      </c>
      <c r="D64" s="49" t="s">
        <v>180</v>
      </c>
      <c r="E64" s="5"/>
      <c r="F64" s="6" t="s">
        <v>204</v>
      </c>
      <c r="G64" s="7">
        <v>41106</v>
      </c>
      <c r="H64" s="7">
        <v>41470</v>
      </c>
      <c r="I64" s="69">
        <v>174</v>
      </c>
      <c r="J64" s="69">
        <v>3500</v>
      </c>
      <c r="K64" s="82">
        <v>0.1</v>
      </c>
      <c r="L64" s="75">
        <v>0</v>
      </c>
      <c r="M64" s="75">
        <v>15000</v>
      </c>
      <c r="N64" s="75">
        <v>10000</v>
      </c>
      <c r="O64" s="75">
        <v>2000</v>
      </c>
      <c r="P64" s="8"/>
      <c r="Q64" s="19"/>
      <c r="W64" s="62"/>
      <c r="Y64" s="62"/>
    </row>
    <row r="65" spans="1:25">
      <c r="A65" s="51" t="s">
        <v>196</v>
      </c>
      <c r="B65" s="5">
        <v>2012</v>
      </c>
      <c r="C65" s="21" t="s">
        <v>205</v>
      </c>
      <c r="D65" s="5" t="s">
        <v>193</v>
      </c>
      <c r="E65" s="5"/>
      <c r="F65" s="6" t="s">
        <v>206</v>
      </c>
      <c r="G65" s="7">
        <v>41109</v>
      </c>
      <c r="H65" s="7">
        <v>41473</v>
      </c>
      <c r="I65" s="69">
        <v>474</v>
      </c>
      <c r="J65" s="69">
        <v>16000</v>
      </c>
      <c r="K65" s="82">
        <v>0.1</v>
      </c>
      <c r="L65" s="75">
        <v>0</v>
      </c>
      <c r="M65" s="75">
        <v>15000</v>
      </c>
      <c r="N65" s="75">
        <v>10000</v>
      </c>
      <c r="O65" s="75">
        <v>2000</v>
      </c>
      <c r="P65" s="8"/>
      <c r="Q65" s="19"/>
      <c r="W65" s="62"/>
      <c r="Y65" s="62"/>
    </row>
    <row r="66" spans="1:25">
      <c r="A66" s="51" t="s">
        <v>196</v>
      </c>
      <c r="B66" s="5">
        <v>2012</v>
      </c>
      <c r="C66" s="21" t="s">
        <v>242</v>
      </c>
      <c r="D66" s="5" t="s">
        <v>193</v>
      </c>
      <c r="E66" s="5"/>
      <c r="F66" s="6" t="s">
        <v>207</v>
      </c>
      <c r="G66" s="7">
        <v>41109</v>
      </c>
      <c r="H66" s="7">
        <v>41473</v>
      </c>
      <c r="I66" s="69">
        <v>474</v>
      </c>
      <c r="J66" s="69">
        <v>16000</v>
      </c>
      <c r="K66" s="82">
        <v>0.1</v>
      </c>
      <c r="L66" s="75">
        <v>0</v>
      </c>
      <c r="M66" s="75">
        <v>15000</v>
      </c>
      <c r="N66" s="75">
        <v>10000</v>
      </c>
      <c r="O66" s="75">
        <v>2000</v>
      </c>
      <c r="P66" s="8"/>
      <c r="Q66" s="19"/>
      <c r="W66" s="62"/>
      <c r="Y66" s="62"/>
    </row>
    <row r="67" spans="1:25">
      <c r="A67" s="51" t="s">
        <v>196</v>
      </c>
      <c r="B67" s="5">
        <v>2012</v>
      </c>
      <c r="C67" s="21" t="s">
        <v>241</v>
      </c>
      <c r="D67" s="5" t="s">
        <v>193</v>
      </c>
      <c r="E67" s="5"/>
      <c r="F67" s="6" t="s">
        <v>208</v>
      </c>
      <c r="G67" s="7">
        <v>41109</v>
      </c>
      <c r="H67" s="7">
        <v>41473</v>
      </c>
      <c r="I67" s="69">
        <v>474</v>
      </c>
      <c r="J67" s="69">
        <v>16000</v>
      </c>
      <c r="K67" s="82">
        <v>0.1</v>
      </c>
      <c r="L67" s="75">
        <v>0</v>
      </c>
      <c r="M67" s="75">
        <v>15000</v>
      </c>
      <c r="N67" s="75">
        <v>10000</v>
      </c>
      <c r="O67" s="75">
        <v>2000</v>
      </c>
      <c r="P67" s="8"/>
      <c r="Q67" s="19"/>
      <c r="W67" s="62"/>
      <c r="Y67" s="62"/>
    </row>
    <row r="68" spans="1:25">
      <c r="A68" s="88" t="s">
        <v>209</v>
      </c>
      <c r="B68" s="95">
        <v>2011</v>
      </c>
      <c r="C68" s="101" t="s">
        <v>210</v>
      </c>
      <c r="D68" s="10" t="s">
        <v>177</v>
      </c>
      <c r="E68" s="95"/>
      <c r="F68" s="6" t="s">
        <v>211</v>
      </c>
      <c r="G68" s="7">
        <v>41129</v>
      </c>
      <c r="H68" s="7">
        <v>41493</v>
      </c>
      <c r="I68" s="69">
        <v>589.5</v>
      </c>
      <c r="J68" s="69">
        <v>18500</v>
      </c>
      <c r="K68" s="82">
        <v>0.1</v>
      </c>
      <c r="L68" s="75">
        <v>1500</v>
      </c>
      <c r="M68" s="75">
        <v>15000</v>
      </c>
      <c r="N68" s="75">
        <v>10000</v>
      </c>
      <c r="O68" s="75">
        <v>2000</v>
      </c>
      <c r="P68" s="8"/>
      <c r="Q68" s="19"/>
      <c r="R68" s="3" t="s">
        <v>212</v>
      </c>
      <c r="W68" s="62"/>
      <c r="Y68" s="62"/>
    </row>
    <row r="69" spans="1:25">
      <c r="A69" s="88" t="s">
        <v>220</v>
      </c>
      <c r="B69" s="95">
        <v>1980</v>
      </c>
      <c r="C69" s="101" t="s">
        <v>221</v>
      </c>
      <c r="D69" s="10" t="s">
        <v>222</v>
      </c>
      <c r="E69" s="95"/>
      <c r="F69" s="130" t="s">
        <v>223</v>
      </c>
      <c r="G69" s="7">
        <v>41177</v>
      </c>
      <c r="H69" s="7">
        <v>41541</v>
      </c>
      <c r="I69" s="69">
        <v>378</v>
      </c>
      <c r="J69" s="69">
        <v>12000</v>
      </c>
      <c r="K69" s="82">
        <v>0.1</v>
      </c>
      <c r="L69" s="75">
        <v>1500</v>
      </c>
      <c r="M69" s="75">
        <v>15000</v>
      </c>
      <c r="N69" s="75">
        <v>10000</v>
      </c>
      <c r="O69" s="75">
        <v>2000</v>
      </c>
      <c r="P69" s="8"/>
      <c r="Q69" s="19"/>
      <c r="W69" s="62"/>
      <c r="Y69" s="62"/>
    </row>
    <row r="70" spans="1:25">
      <c r="A70" s="146" t="s">
        <v>230</v>
      </c>
      <c r="B70" s="147">
        <v>2012</v>
      </c>
      <c r="C70" s="147" t="s">
        <v>231</v>
      </c>
      <c r="D70" s="148" t="s">
        <v>193</v>
      </c>
      <c r="E70" s="147" t="s">
        <v>233</v>
      </c>
      <c r="F70" s="149" t="s">
        <v>234</v>
      </c>
      <c r="G70" s="135">
        <v>41241</v>
      </c>
      <c r="H70" s="135">
        <v>41605</v>
      </c>
      <c r="I70" s="150">
        <v>1386</v>
      </c>
      <c r="J70" s="150">
        <v>48000</v>
      </c>
      <c r="K70" s="137">
        <v>0.1</v>
      </c>
      <c r="L70" s="138">
        <v>1500</v>
      </c>
      <c r="M70" s="138">
        <v>15000</v>
      </c>
      <c r="N70" s="138">
        <v>10000</v>
      </c>
      <c r="O70" s="138">
        <v>2000</v>
      </c>
      <c r="P70" s="151"/>
      <c r="Q70" s="16"/>
      <c r="R70" s="16" t="s">
        <v>232</v>
      </c>
      <c r="W70" s="62"/>
      <c r="Y70" s="62"/>
    </row>
    <row r="71" spans="1:25">
      <c r="A71" s="152" t="s">
        <v>235</v>
      </c>
      <c r="B71" s="153">
        <v>2012</v>
      </c>
      <c r="C71" s="153" t="s">
        <v>236</v>
      </c>
      <c r="D71" s="154" t="s">
        <v>193</v>
      </c>
      <c r="E71" s="153" t="s">
        <v>233</v>
      </c>
      <c r="F71" s="155" t="s">
        <v>237</v>
      </c>
      <c r="G71" s="156">
        <v>41241</v>
      </c>
      <c r="H71" s="156">
        <v>41605</v>
      </c>
      <c r="I71" s="157">
        <v>2115</v>
      </c>
      <c r="J71" s="157">
        <v>75000</v>
      </c>
      <c r="K71" s="137">
        <v>0.1</v>
      </c>
      <c r="L71" s="138">
        <v>1500</v>
      </c>
      <c r="M71" s="138">
        <v>15000</v>
      </c>
      <c r="N71" s="138">
        <v>10000</v>
      </c>
      <c r="O71" s="138">
        <v>2000</v>
      </c>
      <c r="P71" s="151"/>
      <c r="Q71" s="16" t="s">
        <v>232</v>
      </c>
      <c r="R71" s="16" t="s">
        <v>232</v>
      </c>
      <c r="W71" s="62"/>
      <c r="Y71" s="62"/>
    </row>
    <row r="72" spans="1:25">
      <c r="A72" s="91" t="s">
        <v>255</v>
      </c>
      <c r="B72" s="97">
        <v>2000</v>
      </c>
      <c r="C72" s="97" t="s">
        <v>256</v>
      </c>
      <c r="D72" s="106" t="s">
        <v>257</v>
      </c>
      <c r="E72" s="97"/>
      <c r="F72" s="111" t="s">
        <v>298</v>
      </c>
      <c r="G72" s="113">
        <v>41374</v>
      </c>
      <c r="H72" s="113">
        <v>41738</v>
      </c>
      <c r="I72" s="118">
        <v>179.1</v>
      </c>
      <c r="J72" s="118">
        <v>3300</v>
      </c>
      <c r="K72" s="82">
        <v>0.1</v>
      </c>
      <c r="L72" s="75">
        <v>1500</v>
      </c>
      <c r="M72" s="75">
        <v>15000</v>
      </c>
      <c r="N72" s="75">
        <v>10000</v>
      </c>
      <c r="O72" s="75">
        <v>2000</v>
      </c>
      <c r="W72" s="62"/>
      <c r="Y72" s="62"/>
    </row>
    <row r="73" spans="1:25">
      <c r="A73" s="141" t="s">
        <v>284</v>
      </c>
      <c r="B73" s="142">
        <v>2012</v>
      </c>
      <c r="C73" s="142" t="s">
        <v>285</v>
      </c>
      <c r="D73" s="143" t="s">
        <v>286</v>
      </c>
      <c r="E73" s="142" t="s">
        <v>287</v>
      </c>
      <c r="F73" s="144" t="s">
        <v>288</v>
      </c>
      <c r="G73" s="145">
        <v>41330</v>
      </c>
      <c r="H73" s="145">
        <v>41694</v>
      </c>
      <c r="I73" s="75">
        <v>3465.0000000000005</v>
      </c>
      <c r="J73" s="75">
        <v>125000</v>
      </c>
      <c r="K73" s="82">
        <v>0.1</v>
      </c>
      <c r="L73" s="75">
        <v>1500</v>
      </c>
      <c r="M73" s="75">
        <v>15000</v>
      </c>
      <c r="N73" s="75">
        <v>10000</v>
      </c>
      <c r="O73" s="75">
        <v>2000</v>
      </c>
      <c r="W73" s="62"/>
      <c r="Y73" s="62"/>
    </row>
    <row r="74" spans="1:25">
      <c r="A74" s="141" t="s">
        <v>284</v>
      </c>
      <c r="B74" s="142">
        <v>2012</v>
      </c>
      <c r="C74" s="142" t="s">
        <v>289</v>
      </c>
      <c r="D74" s="143" t="s">
        <v>286</v>
      </c>
      <c r="E74" s="142" t="s">
        <v>287</v>
      </c>
      <c r="F74" s="144" t="s">
        <v>290</v>
      </c>
      <c r="G74" s="145">
        <v>41330</v>
      </c>
      <c r="H74" s="145">
        <v>41694</v>
      </c>
      <c r="I74" s="75">
        <v>3465.0000000000005</v>
      </c>
      <c r="J74" s="75">
        <v>125000</v>
      </c>
      <c r="K74" s="82">
        <v>0.1</v>
      </c>
      <c r="L74" s="75">
        <v>1500</v>
      </c>
      <c r="M74" s="75">
        <v>15000</v>
      </c>
      <c r="N74" s="75">
        <v>10000</v>
      </c>
      <c r="O74" s="75">
        <v>2000</v>
      </c>
      <c r="W74" s="62"/>
      <c r="Y74" s="62"/>
    </row>
    <row r="75" spans="1:25">
      <c r="A75" s="141" t="s">
        <v>284</v>
      </c>
      <c r="B75" s="142">
        <v>2012</v>
      </c>
      <c r="C75" s="142" t="s">
        <v>291</v>
      </c>
      <c r="D75" s="143" t="s">
        <v>286</v>
      </c>
      <c r="E75" s="142" t="s">
        <v>287</v>
      </c>
      <c r="F75" s="144" t="s">
        <v>292</v>
      </c>
      <c r="G75" s="145">
        <v>41330</v>
      </c>
      <c r="H75" s="145">
        <v>41694</v>
      </c>
      <c r="I75" s="75">
        <v>3465.0000000000005</v>
      </c>
      <c r="J75" s="75">
        <v>125000</v>
      </c>
      <c r="K75" s="82">
        <v>0.1</v>
      </c>
      <c r="L75" s="75">
        <v>1500</v>
      </c>
      <c r="M75" s="75">
        <v>15000</v>
      </c>
      <c r="N75" s="75">
        <v>10000</v>
      </c>
      <c r="O75" s="75">
        <v>2000</v>
      </c>
      <c r="W75" s="62"/>
      <c r="Y75" s="62"/>
    </row>
    <row r="76" spans="1:25">
      <c r="A76" s="141" t="s">
        <v>284</v>
      </c>
      <c r="B76" s="142">
        <v>2012</v>
      </c>
      <c r="C76" s="142" t="s">
        <v>296</v>
      </c>
      <c r="D76" s="143" t="s">
        <v>286</v>
      </c>
      <c r="E76" s="142" t="s">
        <v>287</v>
      </c>
      <c r="F76" s="144" t="s">
        <v>297</v>
      </c>
      <c r="G76" s="145">
        <v>41330</v>
      </c>
      <c r="H76" s="145">
        <v>41694</v>
      </c>
      <c r="I76" s="75">
        <v>2736</v>
      </c>
      <c r="J76" s="75">
        <v>98000</v>
      </c>
      <c r="K76" s="82">
        <v>0.1</v>
      </c>
      <c r="L76" s="75">
        <v>1500</v>
      </c>
      <c r="M76" s="75">
        <v>15000</v>
      </c>
      <c r="N76" s="75">
        <v>10000</v>
      </c>
      <c r="O76" s="75">
        <v>2000</v>
      </c>
      <c r="W76" s="62"/>
      <c r="Y76" s="62"/>
    </row>
    <row r="77" spans="1:25">
      <c r="A77" s="141" t="s">
        <v>293</v>
      </c>
      <c r="B77" s="142">
        <v>2012</v>
      </c>
      <c r="C77" s="142" t="s">
        <v>294</v>
      </c>
      <c r="D77" s="143" t="s">
        <v>271</v>
      </c>
      <c r="E77" s="142" t="s">
        <v>287</v>
      </c>
      <c r="F77" s="144" t="s">
        <v>295</v>
      </c>
      <c r="G77" s="145">
        <v>41330</v>
      </c>
      <c r="H77" s="145">
        <v>41694</v>
      </c>
      <c r="I77" s="75">
        <v>1116.0000000000002</v>
      </c>
      <c r="J77" s="75">
        <v>38000</v>
      </c>
      <c r="K77" s="82">
        <v>0.1</v>
      </c>
      <c r="L77" s="75">
        <v>1500</v>
      </c>
      <c r="M77" s="75">
        <v>15000</v>
      </c>
      <c r="N77" s="75">
        <v>10000</v>
      </c>
      <c r="O77" s="75">
        <v>2000</v>
      </c>
      <c r="W77" s="62"/>
      <c r="Y77" s="62"/>
    </row>
    <row r="78" spans="1:25">
      <c r="A78" s="141" t="s">
        <v>300</v>
      </c>
      <c r="B78" s="142">
        <v>2003</v>
      </c>
      <c r="C78" s="142" t="s">
        <v>301</v>
      </c>
      <c r="D78" s="143" t="s">
        <v>302</v>
      </c>
      <c r="E78" s="142" t="s">
        <v>287</v>
      </c>
      <c r="F78" s="144" t="s">
        <v>299</v>
      </c>
      <c r="G78" s="145">
        <v>41383</v>
      </c>
      <c r="H78" s="145">
        <v>41747</v>
      </c>
      <c r="I78" s="75">
        <v>878.4</v>
      </c>
      <c r="J78" s="75">
        <v>29200</v>
      </c>
      <c r="K78" s="82">
        <v>0.1</v>
      </c>
      <c r="L78" s="75">
        <v>1500</v>
      </c>
      <c r="M78" s="75">
        <v>15000</v>
      </c>
      <c r="N78" s="75">
        <v>10000</v>
      </c>
      <c r="O78" s="75">
        <v>2000</v>
      </c>
      <c r="W78" s="62"/>
      <c r="Y78" s="62"/>
    </row>
    <row r="79" spans="1:25">
      <c r="A79" s="141" t="s">
        <v>303</v>
      </c>
      <c r="B79" s="142">
        <v>1994</v>
      </c>
      <c r="C79" s="142" t="s">
        <v>304</v>
      </c>
      <c r="D79" s="143" t="s">
        <v>271</v>
      </c>
      <c r="E79" s="142" t="s">
        <v>287</v>
      </c>
      <c r="F79" s="144" t="s">
        <v>305</v>
      </c>
      <c r="G79" s="145">
        <v>41383</v>
      </c>
      <c r="H79" s="145">
        <v>41747</v>
      </c>
      <c r="I79" s="75">
        <v>735.3</v>
      </c>
      <c r="J79" s="75">
        <v>23900</v>
      </c>
      <c r="K79" s="82">
        <v>0.1</v>
      </c>
      <c r="L79" s="75">
        <v>1500</v>
      </c>
      <c r="M79" s="75">
        <v>15000</v>
      </c>
      <c r="N79" s="75">
        <v>10000</v>
      </c>
      <c r="O79" s="75">
        <v>2000</v>
      </c>
      <c r="W79" s="62"/>
      <c r="Y79" s="62"/>
    </row>
    <row r="80" spans="1:25">
      <c r="A80" s="51" t="s">
        <v>179</v>
      </c>
      <c r="B80" s="142">
        <v>2013</v>
      </c>
      <c r="C80" s="142" t="s">
        <v>306</v>
      </c>
      <c r="D80" s="143" t="s">
        <v>307</v>
      </c>
      <c r="E80" s="142"/>
      <c r="F80" s="144" t="s">
        <v>308</v>
      </c>
      <c r="G80" s="145">
        <v>41383</v>
      </c>
      <c r="H80" s="145">
        <v>41747</v>
      </c>
      <c r="I80" s="144">
        <v>610</v>
      </c>
      <c r="J80" s="144">
        <v>19258</v>
      </c>
      <c r="K80" s="82">
        <v>0.1</v>
      </c>
      <c r="L80" s="75">
        <v>1500</v>
      </c>
      <c r="M80" s="75">
        <v>15000</v>
      </c>
      <c r="N80" s="75">
        <v>10000</v>
      </c>
      <c r="O80" s="75">
        <v>2000</v>
      </c>
      <c r="W80" s="62"/>
      <c r="Y80" s="62"/>
    </row>
    <row r="81" spans="1:25">
      <c r="A81" s="141" t="s">
        <v>309</v>
      </c>
      <c r="B81" s="142"/>
      <c r="C81" s="142"/>
      <c r="D81" s="143"/>
      <c r="E81" s="142"/>
      <c r="F81" s="144"/>
      <c r="G81" s="144"/>
      <c r="H81" s="144"/>
      <c r="I81" s="144"/>
      <c r="J81" s="144"/>
      <c r="K81" s="82"/>
      <c r="L81" s="75"/>
      <c r="M81" s="75"/>
      <c r="N81" s="75"/>
      <c r="O81" s="75"/>
      <c r="W81" s="62"/>
      <c r="Y81" s="62"/>
    </row>
    <row r="82" spans="1:25">
      <c r="A82" s="141"/>
      <c r="B82" s="142"/>
      <c r="C82" s="142"/>
      <c r="D82" s="143"/>
      <c r="E82" s="142"/>
      <c r="F82" s="144"/>
      <c r="G82" s="144"/>
      <c r="H82" s="144"/>
      <c r="I82" s="144"/>
      <c r="J82" s="144"/>
      <c r="K82" s="82"/>
      <c r="L82" s="75"/>
      <c r="M82" s="75"/>
      <c r="N82" s="75"/>
      <c r="O82" s="75"/>
      <c r="W82" s="62"/>
      <c r="Y82" s="62"/>
    </row>
    <row r="83" spans="1:25">
      <c r="A83" s="141"/>
      <c r="B83" s="142"/>
      <c r="C83" s="142"/>
      <c r="D83" s="143"/>
      <c r="E83" s="142"/>
      <c r="F83" s="144"/>
      <c r="G83" s="144"/>
      <c r="H83" s="144"/>
      <c r="I83" s="144"/>
      <c r="J83" s="144"/>
      <c r="K83" s="82"/>
      <c r="L83" s="75"/>
      <c r="M83" s="75"/>
      <c r="N83" s="75"/>
      <c r="O83" s="75"/>
      <c r="W83" s="62"/>
      <c r="Y83" s="62"/>
    </row>
    <row r="84" spans="1:25">
      <c r="A84" s="141"/>
      <c r="B84" s="142"/>
      <c r="C84" s="142"/>
      <c r="D84" s="143"/>
      <c r="E84" s="142"/>
      <c r="F84" s="144"/>
      <c r="G84" s="144"/>
      <c r="H84" s="144"/>
      <c r="I84" s="144"/>
      <c r="J84" s="144"/>
      <c r="K84" s="82"/>
      <c r="L84" s="75"/>
      <c r="M84" s="75"/>
      <c r="N84" s="75"/>
      <c r="O84" s="75"/>
      <c r="W84" s="62"/>
      <c r="Y84" s="62"/>
    </row>
    <row r="85" spans="1:25">
      <c r="A85" s="141"/>
      <c r="B85" s="142"/>
      <c r="C85" s="142"/>
      <c r="D85" s="143"/>
      <c r="E85" s="142"/>
      <c r="F85" s="144"/>
      <c r="G85" s="144"/>
      <c r="H85" s="144"/>
      <c r="I85" s="144"/>
      <c r="J85" s="144"/>
      <c r="K85" s="82"/>
      <c r="L85" s="75"/>
      <c r="M85" s="75"/>
      <c r="N85" s="75"/>
      <c r="O85" s="75"/>
      <c r="W85" s="62"/>
      <c r="Y85" s="62"/>
    </row>
    <row r="86" spans="1:25">
      <c r="A86" s="141"/>
      <c r="B86" s="142"/>
      <c r="C86" s="142"/>
      <c r="D86" s="143"/>
      <c r="E86" s="142"/>
      <c r="F86" s="144"/>
      <c r="G86" s="144"/>
      <c r="H86" s="144"/>
      <c r="I86" s="144"/>
      <c r="J86" s="144"/>
      <c r="K86" s="82"/>
      <c r="L86" s="75"/>
      <c r="M86" s="75"/>
      <c r="N86" s="75"/>
      <c r="O86" s="75"/>
      <c r="W86" s="62"/>
      <c r="Y86" s="62"/>
    </row>
    <row r="87" spans="1:25">
      <c r="A87" s="141"/>
      <c r="B87" s="142"/>
      <c r="C87" s="142"/>
      <c r="D87" s="143"/>
      <c r="E87" s="142"/>
      <c r="F87" s="144"/>
      <c r="G87" s="144"/>
      <c r="H87" s="144"/>
      <c r="I87" s="144"/>
      <c r="J87" s="144"/>
      <c r="K87" s="82"/>
      <c r="L87" s="75"/>
      <c r="M87" s="75"/>
      <c r="N87" s="75"/>
      <c r="O87" s="75"/>
      <c r="W87" s="62"/>
      <c r="Y87" s="62"/>
    </row>
    <row r="88" spans="1:25">
      <c r="A88" s="141"/>
      <c r="B88" s="142"/>
      <c r="C88" s="142"/>
      <c r="D88" s="143"/>
      <c r="E88" s="142"/>
      <c r="F88" s="144"/>
      <c r="G88" s="144"/>
      <c r="H88" s="144"/>
      <c r="I88" s="144"/>
      <c r="J88" s="144"/>
      <c r="K88" s="82"/>
      <c r="L88" s="75"/>
      <c r="M88" s="75"/>
      <c r="N88" s="75"/>
      <c r="O88" s="75"/>
      <c r="W88" s="62"/>
      <c r="Y88" s="62"/>
    </row>
    <row r="89" spans="1:25">
      <c r="A89" s="141"/>
      <c r="B89" s="142"/>
      <c r="C89" s="142"/>
      <c r="D89" s="143"/>
      <c r="E89" s="142"/>
      <c r="F89" s="144"/>
      <c r="G89" s="142"/>
      <c r="H89" s="144"/>
      <c r="I89" s="142"/>
      <c r="J89" s="144"/>
      <c r="K89" s="82"/>
      <c r="L89" s="75"/>
      <c r="M89" s="75"/>
      <c r="N89" s="75"/>
      <c r="O89" s="75"/>
      <c r="W89" s="62"/>
      <c r="Y89" s="62"/>
    </row>
    <row r="90" spans="1:25" ht="22.5">
      <c r="A90" s="89" t="s">
        <v>54</v>
      </c>
      <c r="B90" s="94"/>
      <c r="C90" s="94"/>
      <c r="D90" s="94"/>
      <c r="E90" s="94"/>
      <c r="F90" s="94"/>
      <c r="G90" s="94"/>
      <c r="H90" s="94"/>
      <c r="I90" s="94"/>
      <c r="J90" s="94"/>
      <c r="K90" s="72"/>
      <c r="L90" s="76"/>
      <c r="M90" s="76"/>
      <c r="N90" s="76"/>
      <c r="O90" s="76"/>
      <c r="P90" s="15"/>
      <c r="Q90" s="3"/>
    </row>
    <row r="91" spans="1:25" ht="22.5">
      <c r="A91" s="90"/>
      <c r="B91" s="96"/>
      <c r="C91" s="96"/>
      <c r="D91" s="96"/>
      <c r="E91" s="96"/>
      <c r="F91" s="96"/>
      <c r="G91" s="115"/>
      <c r="H91" s="115"/>
      <c r="I91" s="115"/>
      <c r="J91" s="115"/>
      <c r="K91" s="72"/>
      <c r="L91" s="76"/>
      <c r="M91" s="76"/>
      <c r="N91" s="76"/>
      <c r="O91" s="76"/>
      <c r="P91" s="15"/>
      <c r="Q91" s="3"/>
    </row>
    <row r="92" spans="1:25">
      <c r="A92" s="51" t="s">
        <v>265</v>
      </c>
      <c r="B92" s="5">
        <v>1987</v>
      </c>
      <c r="C92" s="21" t="s">
        <v>55</v>
      </c>
      <c r="D92" s="5" t="s">
        <v>84</v>
      </c>
      <c r="E92" s="5" t="s">
        <v>88</v>
      </c>
      <c r="F92" s="6" t="s">
        <v>269</v>
      </c>
      <c r="G92" s="7">
        <v>41275</v>
      </c>
      <c r="H92" s="7">
        <v>41639</v>
      </c>
      <c r="I92" s="69">
        <v>603</v>
      </c>
      <c r="J92" s="69">
        <v>21000</v>
      </c>
      <c r="K92" s="82">
        <v>0.1</v>
      </c>
      <c r="L92" s="75">
        <v>1500</v>
      </c>
      <c r="M92" s="75">
        <v>15000</v>
      </c>
      <c r="N92" s="75">
        <v>10000</v>
      </c>
      <c r="O92" s="75">
        <v>2000</v>
      </c>
      <c r="P92" s="15"/>
      <c r="Q92" s="19">
        <f t="shared" ref="Q92:Q97" ca="1" si="2">TODAY()</f>
        <v>44078</v>
      </c>
      <c r="R92" s="3" t="s">
        <v>139</v>
      </c>
      <c r="W92" s="62"/>
      <c r="Y92" s="62"/>
    </row>
    <row r="93" spans="1:25">
      <c r="A93" s="51" t="s">
        <v>267</v>
      </c>
      <c r="B93" s="5">
        <v>1989</v>
      </c>
      <c r="C93" s="21" t="s">
        <v>67</v>
      </c>
      <c r="D93" s="5" t="s">
        <v>84</v>
      </c>
      <c r="E93" s="5" t="s">
        <v>88</v>
      </c>
      <c r="F93" s="6" t="s">
        <v>264</v>
      </c>
      <c r="G93" s="7">
        <v>41275</v>
      </c>
      <c r="H93" s="7">
        <v>41639</v>
      </c>
      <c r="I93" s="69">
        <v>414</v>
      </c>
      <c r="J93" s="69">
        <v>13500</v>
      </c>
      <c r="K93" s="82">
        <v>0.1</v>
      </c>
      <c r="L93" s="75">
        <v>1500</v>
      </c>
      <c r="M93" s="75">
        <v>15000</v>
      </c>
      <c r="N93" s="75">
        <v>10000</v>
      </c>
      <c r="O93" s="75">
        <v>2000</v>
      </c>
      <c r="P93" s="15"/>
      <c r="Q93" s="19">
        <f t="shared" ca="1" si="2"/>
        <v>44078</v>
      </c>
      <c r="R93" s="3" t="s">
        <v>163</v>
      </c>
      <c r="W93" s="62"/>
      <c r="Y93" s="62"/>
    </row>
    <row r="94" spans="1:25">
      <c r="A94" s="51" t="s">
        <v>258</v>
      </c>
      <c r="B94" s="5">
        <v>1986</v>
      </c>
      <c r="C94" s="21" t="s">
        <v>58</v>
      </c>
      <c r="D94" s="5" t="s">
        <v>84</v>
      </c>
      <c r="E94" s="5" t="s">
        <v>88</v>
      </c>
      <c r="F94" s="6" t="s">
        <v>259</v>
      </c>
      <c r="G94" s="7">
        <v>41275</v>
      </c>
      <c r="H94" s="7">
        <v>41639</v>
      </c>
      <c r="I94" s="69">
        <v>360</v>
      </c>
      <c r="J94" s="69">
        <v>11000</v>
      </c>
      <c r="K94" s="82">
        <v>0.1</v>
      </c>
      <c r="L94" s="75">
        <v>1500</v>
      </c>
      <c r="M94" s="75">
        <v>15000</v>
      </c>
      <c r="N94" s="75">
        <v>10000</v>
      </c>
      <c r="O94" s="75">
        <v>2000</v>
      </c>
      <c r="P94" s="15"/>
      <c r="Q94" s="19">
        <f t="shared" ca="1" si="2"/>
        <v>44078</v>
      </c>
      <c r="R94" s="3" t="s">
        <v>132</v>
      </c>
      <c r="W94" s="62"/>
      <c r="Y94" s="62"/>
    </row>
    <row r="95" spans="1:25">
      <c r="A95" s="51" t="s">
        <v>262</v>
      </c>
      <c r="B95" s="5">
        <v>1989</v>
      </c>
      <c r="C95" s="21" t="s">
        <v>59</v>
      </c>
      <c r="D95" s="5" t="s">
        <v>84</v>
      </c>
      <c r="E95" s="5" t="s">
        <v>88</v>
      </c>
      <c r="F95" s="6" t="s">
        <v>263</v>
      </c>
      <c r="G95" s="7">
        <v>41275</v>
      </c>
      <c r="H95" s="7">
        <v>41639</v>
      </c>
      <c r="I95" s="69">
        <v>400.5</v>
      </c>
      <c r="J95" s="69">
        <v>13000</v>
      </c>
      <c r="K95" s="82">
        <v>0.1</v>
      </c>
      <c r="L95" s="75">
        <v>1500</v>
      </c>
      <c r="M95" s="75">
        <v>15000</v>
      </c>
      <c r="N95" s="75">
        <v>10000</v>
      </c>
      <c r="O95" s="75">
        <v>2000</v>
      </c>
      <c r="P95" s="15"/>
      <c r="Q95" s="19">
        <f t="shared" ca="1" si="2"/>
        <v>44078</v>
      </c>
      <c r="W95" s="62"/>
      <c r="Y95" s="62"/>
    </row>
    <row r="96" spans="1:25">
      <c r="A96" s="51" t="s">
        <v>266</v>
      </c>
      <c r="B96" s="5">
        <v>2007</v>
      </c>
      <c r="C96" s="21" t="s">
        <v>81</v>
      </c>
      <c r="D96" s="5" t="s">
        <v>86</v>
      </c>
      <c r="E96" s="5" t="s">
        <v>99</v>
      </c>
      <c r="F96" s="6" t="s">
        <v>261</v>
      </c>
      <c r="G96" s="7">
        <v>41275</v>
      </c>
      <c r="H96" s="7">
        <v>41639</v>
      </c>
      <c r="I96" s="69">
        <v>630</v>
      </c>
      <c r="J96" s="69">
        <v>22000</v>
      </c>
      <c r="K96" s="82">
        <v>0.1</v>
      </c>
      <c r="L96" s="75">
        <v>1500</v>
      </c>
      <c r="M96" s="75">
        <v>15000</v>
      </c>
      <c r="N96" s="75">
        <v>10000</v>
      </c>
      <c r="O96" s="75">
        <v>2000</v>
      </c>
      <c r="P96" s="15"/>
      <c r="Q96" s="19">
        <f t="shared" ca="1" si="2"/>
        <v>44078</v>
      </c>
      <c r="W96" s="62"/>
      <c r="Y96" s="62"/>
    </row>
    <row r="97" spans="1:25">
      <c r="A97" s="56" t="s">
        <v>268</v>
      </c>
      <c r="B97" s="25">
        <v>2003</v>
      </c>
      <c r="C97" s="47" t="s">
        <v>62</v>
      </c>
      <c r="D97" s="25" t="s">
        <v>86</v>
      </c>
      <c r="E97" s="25" t="s">
        <v>92</v>
      </c>
      <c r="F97" s="26" t="s">
        <v>260</v>
      </c>
      <c r="G97" s="7">
        <v>41275</v>
      </c>
      <c r="H97" s="7">
        <v>41639</v>
      </c>
      <c r="I97" s="70">
        <v>162.9</v>
      </c>
      <c r="J97" s="70">
        <v>3000</v>
      </c>
      <c r="K97" s="82">
        <v>0.1</v>
      </c>
      <c r="L97" s="75">
        <v>1500</v>
      </c>
      <c r="M97" s="75">
        <v>15000</v>
      </c>
      <c r="N97" s="75">
        <v>10000</v>
      </c>
      <c r="O97" s="75">
        <v>2000</v>
      </c>
      <c r="P97" s="15"/>
      <c r="Q97" s="19">
        <f t="shared" ca="1" si="2"/>
        <v>44078</v>
      </c>
      <c r="W97" s="62"/>
      <c r="Y97" s="62"/>
    </row>
    <row r="98" spans="1:25">
      <c r="A98" s="55"/>
      <c r="R98" s="46"/>
    </row>
    <row r="99" spans="1:25">
      <c r="R99" s="46"/>
    </row>
    <row r="100" spans="1:25">
      <c r="R100" s="46"/>
    </row>
    <row r="106" spans="1:25">
      <c r="J106" s="62">
        <f>SUBTOTAL(9,J16:J33,J35:J53)</f>
        <v>824733</v>
      </c>
    </row>
  </sheetData>
  <autoFilter ref="A3:Z98"/>
  <mergeCells count="13">
    <mergeCell ref="N1:O1"/>
    <mergeCell ref="A1:A2"/>
    <mergeCell ref="B1:B2"/>
    <mergeCell ref="C1:C2"/>
    <mergeCell ref="D1:D2"/>
    <mergeCell ref="E1:E2"/>
    <mergeCell ref="F1:F2"/>
    <mergeCell ref="G1:H2"/>
    <mergeCell ref="I1:I2"/>
    <mergeCell ref="J1:J2"/>
    <mergeCell ref="K1:K2"/>
    <mergeCell ref="L1:L2"/>
    <mergeCell ref="M1:M2"/>
  </mergeCells>
  <pageMargins left="0.7" right="0.7" top="0.75" bottom="0.75" header="0.3" footer="0.3"/>
  <pageSetup paperSize="9" scale="6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"/>
  <sheetViews>
    <sheetView workbookViewId="0">
      <selection activeCell="F12" sqref="F12"/>
    </sheetView>
  </sheetViews>
  <sheetFormatPr defaultRowHeight="15"/>
  <cols>
    <col min="2" max="2" width="20.7109375" bestFit="1" customWidth="1"/>
    <col min="3" max="3" width="17.5703125" bestFit="1" customWidth="1"/>
    <col min="4" max="4" width="14" customWidth="1"/>
    <col min="5" max="5" width="26.28515625" bestFit="1" customWidth="1"/>
    <col min="6" max="6" width="20" bestFit="1" customWidth="1"/>
    <col min="7" max="7" width="17.85546875" bestFit="1" customWidth="1"/>
    <col min="8" max="8" width="14" customWidth="1"/>
    <col min="9" max="9" width="9.85546875" customWidth="1"/>
    <col min="10" max="10" width="11.140625" bestFit="1" customWidth="1"/>
    <col min="11" max="11" width="20.7109375" bestFit="1" customWidth="1"/>
  </cols>
  <sheetData>
    <row r="1" spans="2:11" s="286" customFormat="1" ht="30">
      <c r="B1" s="287" t="s">
        <v>467</v>
      </c>
      <c r="C1" s="287" t="s">
        <v>475</v>
      </c>
      <c r="D1" s="287" t="s">
        <v>474</v>
      </c>
      <c r="E1" s="287" t="s">
        <v>468</v>
      </c>
      <c r="F1" s="287" t="s">
        <v>469</v>
      </c>
      <c r="G1" s="287" t="s">
        <v>472</v>
      </c>
      <c r="H1" s="287" t="s">
        <v>473</v>
      </c>
      <c r="I1" s="292" t="s">
        <v>471</v>
      </c>
      <c r="J1" s="293"/>
      <c r="K1" s="287" t="s">
        <v>470</v>
      </c>
    </row>
    <row r="2" spans="2:11"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2:11" s="285" customFormat="1" ht="12">
      <c r="B3" s="288" t="s">
        <v>214</v>
      </c>
      <c r="C3" s="290">
        <v>2011</v>
      </c>
      <c r="D3" s="290" t="s">
        <v>46</v>
      </c>
      <c r="E3" s="288" t="s">
        <v>396</v>
      </c>
      <c r="F3" s="290" t="s">
        <v>465</v>
      </c>
      <c r="G3" s="288" t="s">
        <v>464</v>
      </c>
      <c r="H3" s="288" t="s">
        <v>434</v>
      </c>
      <c r="I3" s="289">
        <v>41507</v>
      </c>
      <c r="J3" s="289">
        <v>41871</v>
      </c>
      <c r="K3" s="288" t="s">
        <v>435</v>
      </c>
    </row>
    <row r="4" spans="2:11">
      <c r="B4" s="212"/>
      <c r="C4" s="291"/>
      <c r="D4" s="291"/>
      <c r="E4" s="212"/>
      <c r="F4" s="291"/>
      <c r="G4" s="212"/>
      <c r="H4" s="212"/>
      <c r="I4" s="212"/>
      <c r="J4" s="212"/>
      <c r="K4" s="212"/>
    </row>
    <row r="5" spans="2:11" s="285" customFormat="1" ht="12">
      <c r="B5" s="288" t="s">
        <v>460</v>
      </c>
      <c r="C5" s="290">
        <v>2009</v>
      </c>
      <c r="D5" s="290" t="s">
        <v>462</v>
      </c>
      <c r="E5" s="288" t="s">
        <v>461</v>
      </c>
      <c r="F5" s="290" t="s">
        <v>466</v>
      </c>
      <c r="G5" s="288" t="s">
        <v>463</v>
      </c>
      <c r="H5" s="288" t="s">
        <v>326</v>
      </c>
      <c r="I5" s="289">
        <v>41407</v>
      </c>
      <c r="J5" s="289">
        <v>41771</v>
      </c>
      <c r="K5" s="288" t="s">
        <v>476</v>
      </c>
    </row>
    <row r="7" spans="2:11" s="285" customFormat="1" ht="12">
      <c r="B7" s="288" t="s">
        <v>480</v>
      </c>
      <c r="C7" s="290">
        <v>2007</v>
      </c>
      <c r="D7" s="290" t="s">
        <v>107</v>
      </c>
      <c r="E7" s="288" t="s">
        <v>437</v>
      </c>
      <c r="F7" s="290" t="s">
        <v>336</v>
      </c>
      <c r="G7" s="288" t="s">
        <v>477</v>
      </c>
      <c r="H7" s="288" t="s">
        <v>225</v>
      </c>
      <c r="I7" s="289">
        <v>41228</v>
      </c>
      <c r="J7" s="289">
        <v>41592</v>
      </c>
      <c r="K7" s="288" t="s">
        <v>478</v>
      </c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3"/>
  <sheetViews>
    <sheetView workbookViewId="0">
      <selection activeCell="F3" sqref="F3"/>
    </sheetView>
  </sheetViews>
  <sheetFormatPr defaultRowHeight="15"/>
  <cols>
    <col min="1" max="3" width="9.140625" style="205"/>
    <col min="4" max="4" width="8" style="205" bestFit="1" customWidth="1"/>
    <col min="5" max="5" width="9.140625" style="205"/>
    <col min="6" max="6" width="11.5703125" style="205" bestFit="1" customWidth="1"/>
    <col min="7" max="8" width="10.5703125" style="205" bestFit="1" customWidth="1"/>
    <col min="9" max="16384" width="9.140625" style="205"/>
  </cols>
  <sheetData>
    <row r="3" spans="1:24" s="50" customFormat="1" ht="14.25">
      <c r="A3" s="50" t="s">
        <v>480</v>
      </c>
      <c r="B3" s="50">
        <v>2007</v>
      </c>
      <c r="C3" s="50" t="s">
        <v>107</v>
      </c>
      <c r="D3" s="50" t="s">
        <v>437</v>
      </c>
      <c r="E3" s="50" t="s">
        <v>336</v>
      </c>
      <c r="F3" s="50" t="s">
        <v>225</v>
      </c>
      <c r="G3" s="294">
        <v>41228</v>
      </c>
      <c r="H3" s="294">
        <v>41592</v>
      </c>
      <c r="I3" s="50">
        <v>539.54999999999995</v>
      </c>
      <c r="J3" s="50">
        <v>16650</v>
      </c>
      <c r="K3" s="50">
        <v>0.1</v>
      </c>
      <c r="L3" s="50">
        <v>1500</v>
      </c>
      <c r="M3" s="50">
        <v>15000</v>
      </c>
      <c r="N3" s="50">
        <v>10000</v>
      </c>
      <c r="O3" s="50">
        <v>2000</v>
      </c>
      <c r="Q3" s="50">
        <f t="shared" ref="Q3" ca="1" si="0">TODAY()</f>
        <v>44078</v>
      </c>
      <c r="R3" s="50" t="s">
        <v>479</v>
      </c>
      <c r="W3" s="50" t="s">
        <v>478</v>
      </c>
      <c r="X3" s="50" t="s">
        <v>477</v>
      </c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workbookViewId="0">
      <selection activeCell="O20" sqref="O20"/>
    </sheetView>
  </sheetViews>
  <sheetFormatPr defaultRowHeight="15"/>
  <cols>
    <col min="1" max="1" width="18.7109375" bestFit="1" customWidth="1"/>
    <col min="4" max="4" width="13.7109375" bestFit="1" customWidth="1"/>
    <col min="6" max="6" width="11.5703125" bestFit="1" customWidth="1"/>
    <col min="8" max="9" width="9.7109375" bestFit="1" customWidth="1"/>
    <col min="11" max="11" width="9.7109375" bestFit="1" customWidth="1"/>
  </cols>
  <sheetData>
    <row r="2" spans="1:11" ht="15.75">
      <c r="A2" s="50" t="s">
        <v>128</v>
      </c>
      <c r="B2" s="5">
        <v>2012</v>
      </c>
      <c r="C2" s="167" t="s">
        <v>129</v>
      </c>
      <c r="D2" s="5" t="s">
        <v>84</v>
      </c>
      <c r="E2" s="187" t="s">
        <v>104</v>
      </c>
      <c r="F2" s="167" t="s">
        <v>282</v>
      </c>
      <c r="G2" s="189">
        <f t="shared" ref="G2:G11" si="0">J2/4</f>
        <v>846</v>
      </c>
      <c r="H2" s="7">
        <v>41360</v>
      </c>
      <c r="I2" s="7">
        <v>41724</v>
      </c>
      <c r="J2" s="63">
        <v>3384</v>
      </c>
      <c r="K2" s="63">
        <v>122000</v>
      </c>
    </row>
    <row r="3" spans="1:11" ht="15.75">
      <c r="A3" s="50" t="s">
        <v>5</v>
      </c>
      <c r="B3" s="5">
        <v>2012</v>
      </c>
      <c r="C3" s="167" t="s">
        <v>130</v>
      </c>
      <c r="D3" s="4" t="s">
        <v>84</v>
      </c>
      <c r="E3" s="187" t="s">
        <v>104</v>
      </c>
      <c r="F3" s="167" t="s">
        <v>281</v>
      </c>
      <c r="G3" s="189">
        <f t="shared" si="0"/>
        <v>697.5</v>
      </c>
      <c r="H3" s="7">
        <v>41360</v>
      </c>
      <c r="I3" s="7">
        <v>41724</v>
      </c>
      <c r="J3" s="63">
        <v>2790</v>
      </c>
      <c r="K3" s="63">
        <v>100000</v>
      </c>
    </row>
    <row r="4" spans="1:11" ht="15.75">
      <c r="A4" s="50" t="s">
        <v>5</v>
      </c>
      <c r="B4" s="5">
        <v>1997</v>
      </c>
      <c r="C4" s="167" t="s">
        <v>7</v>
      </c>
      <c r="D4" s="4" t="s">
        <v>84</v>
      </c>
      <c r="E4" s="187" t="s">
        <v>104</v>
      </c>
      <c r="F4" s="6" t="s">
        <v>170</v>
      </c>
      <c r="G4" s="188">
        <f t="shared" si="0"/>
        <v>204.75</v>
      </c>
      <c r="H4" s="7">
        <v>41087</v>
      </c>
      <c r="I4" s="7">
        <v>41451</v>
      </c>
      <c r="J4" s="63">
        <v>819</v>
      </c>
      <c r="K4" s="63">
        <v>27000</v>
      </c>
    </row>
    <row r="5" spans="1:11" ht="15.75">
      <c r="A5" s="50" t="s">
        <v>5</v>
      </c>
      <c r="B5" s="5">
        <v>1996</v>
      </c>
      <c r="C5" s="167" t="s">
        <v>10</v>
      </c>
      <c r="D5" s="4" t="s">
        <v>84</v>
      </c>
      <c r="E5" s="187" t="s">
        <v>104</v>
      </c>
      <c r="F5" s="167" t="s">
        <v>215</v>
      </c>
      <c r="G5" s="189">
        <f t="shared" si="0"/>
        <v>282.375</v>
      </c>
      <c r="H5" s="7">
        <v>41165</v>
      </c>
      <c r="I5" s="7">
        <v>41529</v>
      </c>
      <c r="J5" s="63">
        <v>1129.5</v>
      </c>
      <c r="K5" s="63">
        <v>38500</v>
      </c>
    </row>
    <row r="6" spans="1:11" ht="15.75">
      <c r="A6" s="50" t="s">
        <v>65</v>
      </c>
      <c r="B6" s="5">
        <v>2008</v>
      </c>
      <c r="C6" s="167" t="s">
        <v>51</v>
      </c>
      <c r="D6" s="10" t="s">
        <v>86</v>
      </c>
      <c r="E6" s="187" t="s">
        <v>90</v>
      </c>
      <c r="F6" s="6" t="s">
        <v>167</v>
      </c>
      <c r="G6" s="188">
        <f t="shared" si="0"/>
        <v>123.75</v>
      </c>
      <c r="H6" s="7">
        <v>41083</v>
      </c>
      <c r="I6" s="7">
        <v>41447</v>
      </c>
      <c r="J6" s="63">
        <v>495</v>
      </c>
      <c r="K6" s="63">
        <v>15000</v>
      </c>
    </row>
    <row r="7" spans="1:11" ht="15.75">
      <c r="A7" s="50" t="s">
        <v>65</v>
      </c>
      <c r="B7" s="5">
        <v>2008</v>
      </c>
      <c r="C7" s="167" t="s">
        <v>52</v>
      </c>
      <c r="D7" s="10" t="s">
        <v>86</v>
      </c>
      <c r="E7" s="187" t="s">
        <v>90</v>
      </c>
      <c r="F7" s="6" t="s">
        <v>168</v>
      </c>
      <c r="G7" s="188">
        <f t="shared" si="0"/>
        <v>123.75</v>
      </c>
      <c r="H7" s="7">
        <v>41083</v>
      </c>
      <c r="I7" s="7">
        <v>41447</v>
      </c>
      <c r="J7" s="67">
        <v>495</v>
      </c>
      <c r="K7" s="67">
        <v>15000</v>
      </c>
    </row>
    <row r="8" spans="1:11" ht="15.75">
      <c r="A8" s="50" t="s">
        <v>65</v>
      </c>
      <c r="B8" s="5">
        <v>2008</v>
      </c>
      <c r="C8" s="167" t="s">
        <v>53</v>
      </c>
      <c r="D8" s="10" t="s">
        <v>86</v>
      </c>
      <c r="E8" s="187" t="s">
        <v>90</v>
      </c>
      <c r="F8" s="6" t="s">
        <v>169</v>
      </c>
      <c r="G8" s="188">
        <f t="shared" si="0"/>
        <v>123.75</v>
      </c>
      <c r="H8" s="7">
        <v>41083</v>
      </c>
      <c r="I8" s="7">
        <v>41447</v>
      </c>
      <c r="J8" s="67">
        <v>495</v>
      </c>
      <c r="K8" s="67">
        <v>15000</v>
      </c>
    </row>
    <row r="9" spans="1:11" ht="15.75">
      <c r="A9" s="50" t="s">
        <v>71</v>
      </c>
      <c r="B9" s="10">
        <v>1998</v>
      </c>
      <c r="C9" s="167" t="s">
        <v>96</v>
      </c>
      <c r="D9" s="5" t="s">
        <v>87</v>
      </c>
      <c r="E9" s="187" t="s">
        <v>102</v>
      </c>
      <c r="F9" s="167" t="s">
        <v>238</v>
      </c>
      <c r="G9" s="189">
        <f t="shared" si="0"/>
        <v>77.849999999999994</v>
      </c>
      <c r="H9" s="7">
        <v>41259</v>
      </c>
      <c r="I9" s="7">
        <v>41623</v>
      </c>
      <c r="J9" s="67">
        <v>311.39999999999998</v>
      </c>
      <c r="K9" s="67">
        <v>8200</v>
      </c>
    </row>
    <row r="10" spans="1:11" ht="15.75">
      <c r="A10" s="50" t="s">
        <v>164</v>
      </c>
      <c r="B10" s="5">
        <v>1998</v>
      </c>
      <c r="C10" s="167" t="s">
        <v>165</v>
      </c>
      <c r="D10" s="78" t="s">
        <v>254</v>
      </c>
      <c r="E10" s="187"/>
      <c r="F10" s="167" t="s">
        <v>335</v>
      </c>
      <c r="G10" s="189">
        <f t="shared" si="0"/>
        <v>110.25000000000001</v>
      </c>
      <c r="H10" s="7">
        <v>41431</v>
      </c>
      <c r="I10" s="7">
        <v>41795</v>
      </c>
      <c r="J10" s="67">
        <v>441.00000000000006</v>
      </c>
      <c r="K10" s="67">
        <v>13000</v>
      </c>
    </row>
    <row r="11" spans="1:11" ht="15.75">
      <c r="A11" s="50" t="s">
        <v>220</v>
      </c>
      <c r="B11" s="95">
        <v>1980</v>
      </c>
      <c r="C11" s="168" t="s">
        <v>221</v>
      </c>
      <c r="D11" s="143" t="s">
        <v>222</v>
      </c>
      <c r="E11" s="187"/>
      <c r="F11" s="167" t="s">
        <v>223</v>
      </c>
      <c r="G11" s="189">
        <f t="shared" si="0"/>
        <v>94.5</v>
      </c>
      <c r="H11" s="7">
        <v>41177</v>
      </c>
      <c r="I11" s="7">
        <v>41541</v>
      </c>
      <c r="J11" s="69">
        <v>378</v>
      </c>
      <c r="K11" s="69">
        <v>12000</v>
      </c>
    </row>
    <row r="13" spans="1:11" ht="15.75">
      <c r="A13" s="50" t="s">
        <v>3</v>
      </c>
      <c r="B13" s="5">
        <v>1998</v>
      </c>
      <c r="C13" s="167" t="s">
        <v>4</v>
      </c>
      <c r="D13" s="5" t="s">
        <v>84</v>
      </c>
      <c r="E13" s="187" t="s">
        <v>104</v>
      </c>
      <c r="F13" s="167" t="s">
        <v>312</v>
      </c>
      <c r="G13" s="189">
        <f t="shared" ref="G13:G32" si="1">J13/4</f>
        <v>172.5</v>
      </c>
      <c r="H13" s="7">
        <v>41407</v>
      </c>
      <c r="I13" s="7">
        <v>41771</v>
      </c>
      <c r="J13" s="63">
        <v>690</v>
      </c>
      <c r="K13" s="63">
        <v>25000</v>
      </c>
    </row>
    <row r="14" spans="1:11" ht="15.75">
      <c r="A14" s="50" t="s">
        <v>5</v>
      </c>
      <c r="B14" s="5">
        <v>1997</v>
      </c>
      <c r="C14" s="167" t="s">
        <v>6</v>
      </c>
      <c r="D14" s="4" t="s">
        <v>84</v>
      </c>
      <c r="E14" s="187" t="s">
        <v>104</v>
      </c>
      <c r="F14" s="167" t="s">
        <v>313</v>
      </c>
      <c r="G14" s="189">
        <f t="shared" si="1"/>
        <v>142.5</v>
      </c>
      <c r="H14" s="7">
        <v>41407</v>
      </c>
      <c r="I14" s="7">
        <v>41771</v>
      </c>
      <c r="J14" s="63">
        <v>570</v>
      </c>
      <c r="K14" s="63">
        <v>20000</v>
      </c>
    </row>
    <row r="15" spans="1:11" ht="15.75">
      <c r="A15" s="50" t="s">
        <v>19</v>
      </c>
      <c r="B15" s="10">
        <v>2003</v>
      </c>
      <c r="C15" s="167" t="s">
        <v>20</v>
      </c>
      <c r="D15" s="5" t="s">
        <v>84</v>
      </c>
      <c r="E15" s="187" t="s">
        <v>104</v>
      </c>
      <c r="F15" s="167" t="s">
        <v>314</v>
      </c>
      <c r="G15" s="189">
        <f t="shared" si="1"/>
        <v>184.5</v>
      </c>
      <c r="H15" s="7">
        <v>41407</v>
      </c>
      <c r="I15" s="7">
        <v>41771</v>
      </c>
      <c r="J15" s="65">
        <v>738</v>
      </c>
      <c r="K15" s="65">
        <v>27000</v>
      </c>
    </row>
    <row r="16" spans="1:11" ht="15.75">
      <c r="A16" s="50" t="s">
        <v>23</v>
      </c>
      <c r="B16" s="10">
        <v>1990</v>
      </c>
      <c r="C16" s="167" t="s">
        <v>24</v>
      </c>
      <c r="D16" s="5" t="s">
        <v>84</v>
      </c>
      <c r="E16" s="187" t="s">
        <v>104</v>
      </c>
      <c r="F16" s="167" t="s">
        <v>315</v>
      </c>
      <c r="G16" s="189">
        <f t="shared" si="1"/>
        <v>178.5</v>
      </c>
      <c r="H16" s="7">
        <v>41407</v>
      </c>
      <c r="I16" s="7">
        <v>41771</v>
      </c>
      <c r="J16" s="65">
        <v>714</v>
      </c>
      <c r="K16" s="65">
        <v>26000</v>
      </c>
    </row>
    <row r="17" spans="1:11" ht="15.75">
      <c r="A17" s="50" t="s">
        <v>25</v>
      </c>
      <c r="B17" s="10">
        <v>1991</v>
      </c>
      <c r="C17" s="167" t="s">
        <v>26</v>
      </c>
      <c r="D17" s="5" t="s">
        <v>84</v>
      </c>
      <c r="E17" s="187" t="s">
        <v>104</v>
      </c>
      <c r="F17" s="167" t="s">
        <v>316</v>
      </c>
      <c r="G17" s="189">
        <f t="shared" si="1"/>
        <v>106.5</v>
      </c>
      <c r="H17" s="7">
        <v>41407</v>
      </c>
      <c r="I17" s="7">
        <v>41771</v>
      </c>
      <c r="J17" s="65">
        <v>426</v>
      </c>
      <c r="K17" s="65">
        <v>14000</v>
      </c>
    </row>
    <row r="18" spans="1:11" ht="15.75">
      <c r="A18" s="50" t="s">
        <v>27</v>
      </c>
      <c r="B18" s="10">
        <v>1995</v>
      </c>
      <c r="C18" s="167" t="s">
        <v>28</v>
      </c>
      <c r="D18" s="5" t="s">
        <v>84</v>
      </c>
      <c r="E18" s="187" t="s">
        <v>104</v>
      </c>
      <c r="F18" s="167" t="s">
        <v>317</v>
      </c>
      <c r="G18" s="189">
        <f t="shared" si="1"/>
        <v>142.5</v>
      </c>
      <c r="H18" s="7">
        <v>41407</v>
      </c>
      <c r="I18" s="7">
        <v>41771</v>
      </c>
      <c r="J18" s="65">
        <v>570</v>
      </c>
      <c r="K18" s="65">
        <v>20000</v>
      </c>
    </row>
    <row r="19" spans="1:11" ht="15.75">
      <c r="A19" s="50" t="s">
        <v>29</v>
      </c>
      <c r="B19" s="10">
        <v>1995</v>
      </c>
      <c r="C19" s="167" t="s">
        <v>66</v>
      </c>
      <c r="D19" s="5" t="s">
        <v>84</v>
      </c>
      <c r="E19" s="187" t="s">
        <v>104</v>
      </c>
      <c r="F19" s="167" t="s">
        <v>318</v>
      </c>
      <c r="G19" s="189">
        <f t="shared" si="1"/>
        <v>136.5</v>
      </c>
      <c r="H19" s="7">
        <v>41407</v>
      </c>
      <c r="I19" s="7">
        <v>41771</v>
      </c>
      <c r="J19" s="65">
        <v>546</v>
      </c>
      <c r="K19" s="65">
        <v>19000</v>
      </c>
    </row>
    <row r="20" spans="1:11" ht="15.75">
      <c r="A20" s="50" t="s">
        <v>37</v>
      </c>
      <c r="B20" s="10">
        <v>1994</v>
      </c>
      <c r="C20" s="167" t="s">
        <v>38</v>
      </c>
      <c r="D20" s="10" t="s">
        <v>86</v>
      </c>
      <c r="E20" s="187" t="s">
        <v>102</v>
      </c>
      <c r="F20" s="167" t="s">
        <v>319</v>
      </c>
      <c r="G20" s="189">
        <f t="shared" si="1"/>
        <v>49.5</v>
      </c>
      <c r="H20" s="7">
        <v>41407</v>
      </c>
      <c r="I20" s="7">
        <v>41771</v>
      </c>
      <c r="J20" s="65">
        <v>198</v>
      </c>
      <c r="K20" s="65">
        <v>4500</v>
      </c>
    </row>
    <row r="21" spans="1:11" ht="15.75">
      <c r="A21" s="50" t="s">
        <v>39</v>
      </c>
      <c r="B21" s="10">
        <v>1993</v>
      </c>
      <c r="C21" s="167" t="s">
        <v>40</v>
      </c>
      <c r="D21" s="10" t="s">
        <v>87</v>
      </c>
      <c r="E21" s="187" t="s">
        <v>102</v>
      </c>
      <c r="F21" s="167" t="s">
        <v>320</v>
      </c>
      <c r="G21" s="189">
        <f t="shared" si="1"/>
        <v>43.5</v>
      </c>
      <c r="H21" s="7">
        <v>41407</v>
      </c>
      <c r="I21" s="7">
        <v>41771</v>
      </c>
      <c r="J21" s="65">
        <v>174</v>
      </c>
      <c r="K21" s="65">
        <v>3500</v>
      </c>
    </row>
    <row r="22" spans="1:11" ht="15.75">
      <c r="A22" s="50" t="s">
        <v>41</v>
      </c>
      <c r="B22" s="10">
        <v>2007</v>
      </c>
      <c r="C22" s="167" t="s">
        <v>134</v>
      </c>
      <c r="D22" s="10" t="s">
        <v>86</v>
      </c>
      <c r="E22" s="187" t="s">
        <v>104</v>
      </c>
      <c r="F22" s="167" t="s">
        <v>321</v>
      </c>
      <c r="G22" s="189">
        <f t="shared" si="1"/>
        <v>35</v>
      </c>
      <c r="H22" s="7">
        <v>41407</v>
      </c>
      <c r="I22" s="7">
        <v>41771</v>
      </c>
      <c r="J22" s="65">
        <v>140</v>
      </c>
      <c r="K22" s="65">
        <v>2000</v>
      </c>
    </row>
    <row r="23" spans="1:11" ht="15.75">
      <c r="A23" s="50" t="s">
        <v>63</v>
      </c>
      <c r="B23" s="5">
        <v>2008</v>
      </c>
      <c r="C23" s="167" t="s">
        <v>49</v>
      </c>
      <c r="D23" s="10" t="s">
        <v>86</v>
      </c>
      <c r="E23" s="187" t="s">
        <v>89</v>
      </c>
      <c r="F23" s="167" t="s">
        <v>322</v>
      </c>
      <c r="G23" s="189">
        <f t="shared" si="1"/>
        <v>100.5</v>
      </c>
      <c r="H23" s="7">
        <v>41407</v>
      </c>
      <c r="I23" s="7">
        <v>41771</v>
      </c>
      <c r="J23" s="65">
        <v>402</v>
      </c>
      <c r="K23" s="65">
        <v>13000</v>
      </c>
    </row>
    <row r="24" spans="1:11" ht="15.75">
      <c r="A24" s="50" t="s">
        <v>63</v>
      </c>
      <c r="B24" s="5">
        <v>2008</v>
      </c>
      <c r="C24" s="167" t="s">
        <v>50</v>
      </c>
      <c r="D24" s="10" t="s">
        <v>86</v>
      </c>
      <c r="E24" s="187" t="s">
        <v>103</v>
      </c>
      <c r="F24" s="167" t="s">
        <v>323</v>
      </c>
      <c r="G24" s="189">
        <f t="shared" si="1"/>
        <v>100.5</v>
      </c>
      <c r="H24" s="7">
        <v>41407</v>
      </c>
      <c r="I24" s="7">
        <v>41771</v>
      </c>
      <c r="J24" s="65">
        <v>402</v>
      </c>
      <c r="K24" s="65">
        <v>13000</v>
      </c>
    </row>
    <row r="25" spans="1:11" ht="15.75">
      <c r="A25" s="50" t="s">
        <v>64</v>
      </c>
      <c r="B25" s="20">
        <v>2007</v>
      </c>
      <c r="C25" s="167" t="s">
        <v>95</v>
      </c>
      <c r="D25" s="20" t="s">
        <v>86</v>
      </c>
      <c r="E25" s="187" t="s">
        <v>101</v>
      </c>
      <c r="F25" s="167" t="s">
        <v>324</v>
      </c>
      <c r="G25" s="189">
        <f t="shared" si="1"/>
        <v>130.5</v>
      </c>
      <c r="H25" s="7">
        <v>41407</v>
      </c>
      <c r="I25" s="7">
        <v>41771</v>
      </c>
      <c r="J25" s="65">
        <v>522</v>
      </c>
      <c r="K25" s="65">
        <v>18000</v>
      </c>
    </row>
    <row r="26" spans="1:11" ht="15.75">
      <c r="A26" s="50" t="s">
        <v>243</v>
      </c>
      <c r="B26" s="10">
        <v>2010</v>
      </c>
      <c r="C26" s="167" t="s">
        <v>160</v>
      </c>
      <c r="D26" s="5" t="s">
        <v>86</v>
      </c>
      <c r="E26" s="187" t="s">
        <v>161</v>
      </c>
      <c r="F26" s="167" t="s">
        <v>325</v>
      </c>
      <c r="G26" s="189">
        <f t="shared" si="1"/>
        <v>64.5</v>
      </c>
      <c r="H26" s="7">
        <v>41407</v>
      </c>
      <c r="I26" s="7">
        <v>41771</v>
      </c>
      <c r="J26" s="65">
        <v>258</v>
      </c>
      <c r="K26" s="65">
        <v>7000</v>
      </c>
    </row>
    <row r="28" spans="1:11" ht="15.75">
      <c r="A28" s="50" t="s">
        <v>45</v>
      </c>
      <c r="B28" s="5">
        <v>2009</v>
      </c>
      <c r="C28" s="167" t="s">
        <v>48</v>
      </c>
      <c r="D28" s="10" t="s">
        <v>86</v>
      </c>
      <c r="E28" s="187" t="s">
        <v>100</v>
      </c>
      <c r="F28" s="167" t="s">
        <v>326</v>
      </c>
      <c r="G28" s="189">
        <f t="shared" si="1"/>
        <v>514.5</v>
      </c>
      <c r="H28" s="7">
        <v>41407</v>
      </c>
      <c r="I28" s="7">
        <v>41771</v>
      </c>
      <c r="J28" s="63">
        <v>2058</v>
      </c>
      <c r="K28" s="65">
        <v>82000</v>
      </c>
    </row>
    <row r="30" spans="1:11" ht="15.75">
      <c r="A30" s="50" t="s">
        <v>328</v>
      </c>
      <c r="B30" s="142">
        <v>2003</v>
      </c>
      <c r="C30" s="182" t="s">
        <v>329</v>
      </c>
      <c r="D30" s="143" t="s">
        <v>330</v>
      </c>
      <c r="E30" s="187" t="s">
        <v>287</v>
      </c>
      <c r="F30" s="167" t="s">
        <v>331</v>
      </c>
      <c r="G30" s="189">
        <f t="shared" si="1"/>
        <v>148.5</v>
      </c>
      <c r="H30" s="7">
        <v>41421</v>
      </c>
      <c r="I30" s="7">
        <v>41785</v>
      </c>
      <c r="J30" s="63">
        <v>594</v>
      </c>
      <c r="K30" s="65">
        <v>21000</v>
      </c>
    </row>
    <row r="32" spans="1:11" ht="15.75">
      <c r="A32" s="50" t="s">
        <v>332</v>
      </c>
      <c r="B32" s="142">
        <v>2001</v>
      </c>
      <c r="C32" s="182" t="s">
        <v>333</v>
      </c>
      <c r="D32" s="143" t="s">
        <v>330</v>
      </c>
      <c r="E32" s="187" t="s">
        <v>287</v>
      </c>
      <c r="F32" s="167" t="s">
        <v>334</v>
      </c>
      <c r="G32" s="189">
        <f t="shared" si="1"/>
        <v>184.5</v>
      </c>
      <c r="H32" s="7">
        <v>41423</v>
      </c>
      <c r="I32" s="7">
        <v>41787</v>
      </c>
      <c r="J32" s="63">
        <v>738</v>
      </c>
      <c r="K32" s="65">
        <v>24000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"/>
  <sheetViews>
    <sheetView workbookViewId="0">
      <selection activeCell="I15" sqref="I15"/>
    </sheetView>
  </sheetViews>
  <sheetFormatPr defaultRowHeight="15"/>
  <cols>
    <col min="1" max="1" width="18.7109375" style="205" bestFit="1" customWidth="1"/>
    <col min="2" max="2" width="10" style="205" customWidth="1"/>
    <col min="3" max="3" width="9.140625" style="205"/>
    <col min="4" max="4" width="14.42578125" style="205" customWidth="1"/>
    <col min="5" max="5" width="9.140625" style="205"/>
    <col min="6" max="6" width="11.5703125" style="205" bestFit="1" customWidth="1"/>
    <col min="7" max="7" width="11.7109375" style="205" customWidth="1"/>
    <col min="8" max="16384" width="9.140625" style="205"/>
  </cols>
  <sheetData>
    <row r="2" spans="1:10" ht="15.75">
      <c r="A2" s="50" t="s">
        <v>65</v>
      </c>
      <c r="B2" s="20">
        <v>2008</v>
      </c>
      <c r="C2" s="21" t="s">
        <v>53</v>
      </c>
      <c r="D2" s="20" t="s">
        <v>86</v>
      </c>
      <c r="E2" s="198" t="s">
        <v>336</v>
      </c>
      <c r="F2" s="21" t="s">
        <v>353</v>
      </c>
      <c r="G2" s="203">
        <v>41083</v>
      </c>
      <c r="H2" s="203">
        <v>41447</v>
      </c>
      <c r="I2" s="68">
        <v>454.50000000000006</v>
      </c>
      <c r="J2" s="204">
        <f>I2/4</f>
        <v>113.62500000000001</v>
      </c>
    </row>
    <row r="3" spans="1:10" ht="15.75">
      <c r="A3" s="50" t="s">
        <v>65</v>
      </c>
      <c r="B3" s="20">
        <v>2008</v>
      </c>
      <c r="C3" s="21" t="s">
        <v>52</v>
      </c>
      <c r="D3" s="20" t="s">
        <v>86</v>
      </c>
      <c r="E3" s="198" t="s">
        <v>336</v>
      </c>
      <c r="F3" s="21" t="s">
        <v>354</v>
      </c>
      <c r="G3" s="203">
        <v>41083</v>
      </c>
      <c r="H3" s="203">
        <v>41447</v>
      </c>
      <c r="I3" s="68">
        <v>454.50000000000006</v>
      </c>
      <c r="J3" s="204">
        <f t="shared" ref="J3:J8" si="0">I3/4</f>
        <v>113.62500000000001</v>
      </c>
    </row>
    <row r="4" spans="1:10" ht="15.75">
      <c r="A4" s="50" t="s">
        <v>65</v>
      </c>
      <c r="B4" s="20">
        <v>2008</v>
      </c>
      <c r="C4" s="21" t="s">
        <v>51</v>
      </c>
      <c r="D4" s="20" t="s">
        <v>86</v>
      </c>
      <c r="E4" s="198" t="s">
        <v>336</v>
      </c>
      <c r="F4" s="21" t="s">
        <v>355</v>
      </c>
      <c r="G4" s="203">
        <v>41083</v>
      </c>
      <c r="H4" s="203">
        <v>41447</v>
      </c>
      <c r="I4" s="68">
        <v>454.50000000000006</v>
      </c>
      <c r="J4" s="204">
        <f t="shared" si="0"/>
        <v>113.62500000000001</v>
      </c>
    </row>
    <row r="6" spans="1:10" ht="15.75">
      <c r="A6" s="50" t="s">
        <v>5</v>
      </c>
      <c r="B6" s="20">
        <v>1997</v>
      </c>
      <c r="C6" s="21" t="s">
        <v>7</v>
      </c>
      <c r="D6" s="29" t="s">
        <v>84</v>
      </c>
      <c r="E6" s="198" t="s">
        <v>340</v>
      </c>
      <c r="F6" s="21" t="s">
        <v>356</v>
      </c>
      <c r="G6" s="203">
        <v>41087</v>
      </c>
      <c r="H6" s="203">
        <v>41451</v>
      </c>
      <c r="I6" s="64">
        <v>751.49999999999989</v>
      </c>
      <c r="J6" s="204">
        <f t="shared" si="0"/>
        <v>187.87499999999997</v>
      </c>
    </row>
    <row r="8" spans="1:10" ht="15.75">
      <c r="A8" s="205" t="s">
        <v>350</v>
      </c>
      <c r="B8" s="205">
        <v>1991</v>
      </c>
      <c r="C8" s="205" t="s">
        <v>351</v>
      </c>
      <c r="D8" s="205" t="s">
        <v>271</v>
      </c>
      <c r="E8" s="205" t="s">
        <v>287</v>
      </c>
      <c r="F8" s="205" t="s">
        <v>352</v>
      </c>
      <c r="G8" s="203">
        <v>41439</v>
      </c>
      <c r="H8" s="203">
        <v>41803</v>
      </c>
      <c r="I8" s="64">
        <v>690</v>
      </c>
      <c r="J8" s="204">
        <f t="shared" si="0"/>
        <v>172.5</v>
      </c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"/>
  <sheetViews>
    <sheetView workbookViewId="0">
      <selection activeCell="I119" sqref="I119"/>
    </sheetView>
  </sheetViews>
  <sheetFormatPr defaultRowHeight="15"/>
  <cols>
    <col min="1" max="1" width="17.85546875" customWidth="1"/>
    <col min="3" max="3" width="14.7109375" customWidth="1"/>
    <col min="5" max="5" width="15" customWidth="1"/>
    <col min="6" max="6" width="17.85546875" customWidth="1"/>
    <col min="8" max="8" width="12.85546875" customWidth="1"/>
    <col min="9" max="9" width="31.140625" customWidth="1"/>
    <col min="10" max="10" width="18.140625" customWidth="1"/>
    <col min="11" max="11" width="13.140625" customWidth="1"/>
    <col min="12" max="12" width="32.5703125" bestFit="1" customWidth="1"/>
    <col min="13" max="13" width="12.140625" customWidth="1"/>
  </cols>
  <sheetData>
    <row r="1" spans="1:12" ht="15.75" thickBot="1"/>
    <row r="2" spans="1:12">
      <c r="A2" s="533" t="s">
        <v>0</v>
      </c>
      <c r="B2" s="535" t="s">
        <v>80</v>
      </c>
      <c r="C2" s="531" t="s">
        <v>1</v>
      </c>
      <c r="D2" s="531" t="s">
        <v>82</v>
      </c>
      <c r="E2" s="535" t="s">
        <v>83</v>
      </c>
      <c r="F2" s="531" t="s">
        <v>72</v>
      </c>
      <c r="G2" s="535" t="s">
        <v>2</v>
      </c>
      <c r="H2" s="535"/>
      <c r="I2" s="537" t="s">
        <v>249</v>
      </c>
      <c r="J2" s="537" t="s">
        <v>248</v>
      </c>
      <c r="K2" s="539" t="s">
        <v>245</v>
      </c>
      <c r="L2" s="537" t="s">
        <v>246</v>
      </c>
    </row>
    <row r="3" spans="1:12" ht="15.75" thickBot="1">
      <c r="A3" s="534"/>
      <c r="B3" s="536"/>
      <c r="C3" s="532"/>
      <c r="D3" s="532"/>
      <c r="E3" s="536"/>
      <c r="F3" s="532"/>
      <c r="G3" s="536"/>
      <c r="H3" s="536"/>
      <c r="I3" s="538"/>
      <c r="J3" s="538"/>
      <c r="K3" s="540"/>
      <c r="L3" s="538"/>
    </row>
    <row r="4" spans="1:12" ht="15.75">
      <c r="A4" s="126"/>
      <c r="B4" s="127"/>
      <c r="C4" s="58"/>
      <c r="D4" s="58"/>
      <c r="E4" s="127"/>
      <c r="F4" s="58"/>
      <c r="G4" s="127"/>
      <c r="H4" s="127"/>
      <c r="I4" s="61"/>
      <c r="J4" s="61"/>
      <c r="K4" s="86"/>
      <c r="L4" s="61"/>
    </row>
    <row r="5" spans="1:12" ht="15.75">
      <c r="A5" s="50" t="s">
        <v>176</v>
      </c>
      <c r="B5" s="5">
        <v>2010</v>
      </c>
      <c r="C5" s="167" t="s">
        <v>175</v>
      </c>
      <c r="D5" s="194" t="s">
        <v>177</v>
      </c>
      <c r="E5" s="198" t="s">
        <v>343</v>
      </c>
      <c r="F5" s="6" t="s">
        <v>178</v>
      </c>
      <c r="G5" s="7">
        <v>41093</v>
      </c>
      <c r="H5" s="7">
        <v>41457</v>
      </c>
      <c r="I5" s="69">
        <v>618</v>
      </c>
      <c r="J5" s="69">
        <v>22000</v>
      </c>
      <c r="K5" s="82">
        <v>0.1</v>
      </c>
      <c r="L5" s="75">
        <v>0</v>
      </c>
    </row>
    <row r="6" spans="1:12" ht="15.75">
      <c r="A6" s="50" t="s">
        <v>179</v>
      </c>
      <c r="B6" s="5">
        <v>2012</v>
      </c>
      <c r="C6" s="167" t="s">
        <v>181</v>
      </c>
      <c r="D6" s="195" t="s">
        <v>180</v>
      </c>
      <c r="E6" s="199" t="s">
        <v>339</v>
      </c>
      <c r="F6" s="6" t="s">
        <v>182</v>
      </c>
      <c r="G6" s="7">
        <v>41103</v>
      </c>
      <c r="H6" s="7">
        <v>41467</v>
      </c>
      <c r="I6" s="69">
        <v>546</v>
      </c>
      <c r="J6" s="69">
        <v>19000</v>
      </c>
      <c r="K6" s="82">
        <v>0.1</v>
      </c>
      <c r="L6" s="75">
        <v>0</v>
      </c>
    </row>
    <row r="7" spans="1:12" ht="15.75">
      <c r="A7" s="50" t="s">
        <v>179</v>
      </c>
      <c r="B7" s="5">
        <v>2012</v>
      </c>
      <c r="C7" s="167" t="s">
        <v>184</v>
      </c>
      <c r="D7" s="195" t="s">
        <v>180</v>
      </c>
      <c r="E7" s="199" t="s">
        <v>339</v>
      </c>
      <c r="F7" s="6" t="s">
        <v>185</v>
      </c>
      <c r="G7" s="7">
        <v>41103</v>
      </c>
      <c r="H7" s="7">
        <v>41467</v>
      </c>
      <c r="I7" s="69">
        <v>546</v>
      </c>
      <c r="J7" s="69">
        <v>19000</v>
      </c>
      <c r="K7" s="82">
        <v>0.1</v>
      </c>
      <c r="L7" s="75">
        <v>0</v>
      </c>
    </row>
    <row r="8" spans="1:12" ht="15.75">
      <c r="A8" s="50" t="s">
        <v>179</v>
      </c>
      <c r="B8" s="5">
        <v>2012</v>
      </c>
      <c r="C8" s="167" t="s">
        <v>186</v>
      </c>
      <c r="D8" s="195" t="s">
        <v>180</v>
      </c>
      <c r="E8" s="199" t="s">
        <v>339</v>
      </c>
      <c r="F8" s="6" t="s">
        <v>187</v>
      </c>
      <c r="G8" s="7">
        <v>41103</v>
      </c>
      <c r="H8" s="7">
        <v>41467</v>
      </c>
      <c r="I8" s="69">
        <v>546</v>
      </c>
      <c r="J8" s="69">
        <v>19000</v>
      </c>
      <c r="K8" s="82">
        <v>0.1</v>
      </c>
      <c r="L8" s="75">
        <v>0</v>
      </c>
    </row>
    <row r="9" spans="1:12" ht="15.75">
      <c r="A9" s="50" t="s">
        <v>179</v>
      </c>
      <c r="B9" s="5">
        <v>2012</v>
      </c>
      <c r="C9" s="167" t="s">
        <v>188</v>
      </c>
      <c r="D9" s="195" t="s">
        <v>180</v>
      </c>
      <c r="E9" s="199" t="s">
        <v>339</v>
      </c>
      <c r="F9" s="6" t="s">
        <v>189</v>
      </c>
      <c r="G9" s="7">
        <v>41103</v>
      </c>
      <c r="H9" s="7">
        <v>41467</v>
      </c>
      <c r="I9" s="69">
        <v>546</v>
      </c>
      <c r="J9" s="69">
        <v>19000</v>
      </c>
      <c r="K9" s="82">
        <v>0.1</v>
      </c>
      <c r="L9" s="75">
        <v>0</v>
      </c>
    </row>
    <row r="10" spans="1:12" ht="15.75">
      <c r="A10" s="50" t="s">
        <v>191</v>
      </c>
      <c r="B10" s="5">
        <v>2010</v>
      </c>
      <c r="C10" s="167" t="s">
        <v>346</v>
      </c>
      <c r="D10" s="194" t="s">
        <v>193</v>
      </c>
      <c r="E10" s="198" t="s">
        <v>89</v>
      </c>
      <c r="F10" s="6" t="s">
        <v>195</v>
      </c>
      <c r="G10" s="7">
        <v>41110</v>
      </c>
      <c r="H10" s="7">
        <v>41474</v>
      </c>
      <c r="I10" s="69">
        <v>2520</v>
      </c>
      <c r="J10" s="69">
        <v>90000</v>
      </c>
      <c r="K10" s="82">
        <v>0.1</v>
      </c>
      <c r="L10" s="75">
        <v>1500</v>
      </c>
    </row>
    <row r="11" spans="1:12" ht="15.75">
      <c r="A11" s="50" t="s">
        <v>196</v>
      </c>
      <c r="B11" s="5">
        <v>2012</v>
      </c>
      <c r="C11" s="167" t="s">
        <v>201</v>
      </c>
      <c r="D11" s="196" t="s">
        <v>198</v>
      </c>
      <c r="E11" s="198" t="s">
        <v>336</v>
      </c>
      <c r="F11" s="6" t="s">
        <v>200</v>
      </c>
      <c r="G11" s="7">
        <v>41096</v>
      </c>
      <c r="H11" s="7">
        <v>41460</v>
      </c>
      <c r="I11" s="69">
        <v>489.6</v>
      </c>
      <c r="J11" s="69">
        <v>16650</v>
      </c>
      <c r="K11" s="82">
        <v>0.1</v>
      </c>
      <c r="L11" s="75">
        <v>0</v>
      </c>
    </row>
    <row r="12" spans="1:12" ht="15.75">
      <c r="A12" s="50" t="s">
        <v>196</v>
      </c>
      <c r="B12" s="5">
        <v>2012</v>
      </c>
      <c r="C12" s="167" t="s">
        <v>197</v>
      </c>
      <c r="D12" s="196" t="s">
        <v>198</v>
      </c>
      <c r="E12" s="198" t="s">
        <v>336</v>
      </c>
      <c r="F12" s="6" t="s">
        <v>199</v>
      </c>
      <c r="G12" s="7">
        <v>41096</v>
      </c>
      <c r="H12" s="7">
        <v>41460</v>
      </c>
      <c r="I12" s="69">
        <v>504.12</v>
      </c>
      <c r="J12" s="69">
        <v>17255</v>
      </c>
      <c r="K12" s="82">
        <v>0.1</v>
      </c>
      <c r="L12" s="75">
        <v>0</v>
      </c>
    </row>
    <row r="13" spans="1:12" ht="15.75">
      <c r="A13" s="50" t="s">
        <v>202</v>
      </c>
      <c r="B13" s="5">
        <v>1999</v>
      </c>
      <c r="C13" s="167" t="s">
        <v>203</v>
      </c>
      <c r="D13" s="196" t="s">
        <v>180</v>
      </c>
      <c r="E13" s="198" t="s">
        <v>287</v>
      </c>
      <c r="F13" s="6" t="s">
        <v>204</v>
      </c>
      <c r="G13" s="7">
        <v>41106</v>
      </c>
      <c r="H13" s="7">
        <v>41470</v>
      </c>
      <c r="I13" s="69">
        <v>174</v>
      </c>
      <c r="J13" s="69">
        <v>3500</v>
      </c>
      <c r="K13" s="82">
        <v>0.1</v>
      </c>
      <c r="L13" s="75">
        <v>0</v>
      </c>
    </row>
    <row r="14" spans="1:12" ht="15.75">
      <c r="A14" s="50" t="s">
        <v>196</v>
      </c>
      <c r="B14" s="5">
        <v>2012</v>
      </c>
      <c r="C14" s="167" t="s">
        <v>205</v>
      </c>
      <c r="D14" s="194" t="s">
        <v>193</v>
      </c>
      <c r="E14" s="198" t="s">
        <v>336</v>
      </c>
      <c r="F14" s="6" t="s">
        <v>206</v>
      </c>
      <c r="G14" s="7">
        <v>41109</v>
      </c>
      <c r="H14" s="7">
        <v>41473</v>
      </c>
      <c r="I14" s="69">
        <v>474</v>
      </c>
      <c r="J14" s="69">
        <v>16000</v>
      </c>
      <c r="K14" s="82">
        <v>0.1</v>
      </c>
      <c r="L14" s="75">
        <v>0</v>
      </c>
    </row>
    <row r="15" spans="1:12" ht="15.75">
      <c r="A15" s="50" t="s">
        <v>196</v>
      </c>
      <c r="B15" s="5">
        <v>2012</v>
      </c>
      <c r="C15" s="167" t="s">
        <v>242</v>
      </c>
      <c r="D15" s="194" t="s">
        <v>193</v>
      </c>
      <c r="E15" s="198" t="s">
        <v>336</v>
      </c>
      <c r="F15" s="6" t="s">
        <v>207</v>
      </c>
      <c r="G15" s="7">
        <v>41109</v>
      </c>
      <c r="H15" s="7">
        <v>41473</v>
      </c>
      <c r="I15" s="69">
        <v>474</v>
      </c>
      <c r="J15" s="69">
        <v>16000</v>
      </c>
      <c r="K15" s="82">
        <v>0.1</v>
      </c>
      <c r="L15" s="75">
        <v>0</v>
      </c>
    </row>
    <row r="16" spans="1:12" ht="15.75">
      <c r="A16" s="50" t="s">
        <v>196</v>
      </c>
      <c r="B16" s="5">
        <v>2012</v>
      </c>
      <c r="C16" s="167" t="s">
        <v>241</v>
      </c>
      <c r="D16" s="194" t="s">
        <v>193</v>
      </c>
      <c r="E16" s="198" t="s">
        <v>344</v>
      </c>
      <c r="F16" s="6" t="s">
        <v>208</v>
      </c>
      <c r="G16" s="7">
        <v>41109</v>
      </c>
      <c r="H16" s="7">
        <v>41473</v>
      </c>
      <c r="I16" s="69">
        <v>474</v>
      </c>
      <c r="J16" s="69">
        <v>16000</v>
      </c>
      <c r="K16" s="82">
        <v>0.1</v>
      </c>
      <c r="L16" s="75">
        <v>0</v>
      </c>
    </row>
    <row r="20" spans="3:5">
      <c r="C20" s="207" t="s">
        <v>357</v>
      </c>
      <c r="D20" s="208">
        <v>22000</v>
      </c>
      <c r="E20" s="188">
        <f>D20*2.7%+90</f>
        <v>684.00000000000011</v>
      </c>
    </row>
    <row r="21" spans="3:5">
      <c r="C21" s="206" t="s">
        <v>357</v>
      </c>
      <c r="D21" s="206">
        <v>10000</v>
      </c>
    </row>
    <row r="22" spans="3:5">
      <c r="C22" s="206" t="s">
        <v>357</v>
      </c>
      <c r="D22" s="206">
        <v>15000</v>
      </c>
    </row>
    <row r="23" spans="3:5">
      <c r="C23" s="207" t="s">
        <v>201</v>
      </c>
      <c r="D23" s="208">
        <v>16650</v>
      </c>
      <c r="E23" s="188">
        <f>D23*2.7%+90</f>
        <v>539.55000000000007</v>
      </c>
    </row>
    <row r="24" spans="3:5">
      <c r="C24" s="206" t="s">
        <v>201</v>
      </c>
      <c r="D24" s="206">
        <v>10000</v>
      </c>
    </row>
    <row r="25" spans="3:5">
      <c r="C25" s="206" t="s">
        <v>201</v>
      </c>
      <c r="D25" s="206">
        <v>15000</v>
      </c>
    </row>
    <row r="26" spans="3:5">
      <c r="C26" s="207" t="s">
        <v>197</v>
      </c>
      <c r="D26" s="208">
        <v>17255</v>
      </c>
      <c r="E26" s="188">
        <f>D26*2.7%+90</f>
        <v>555.88499999999999</v>
      </c>
    </row>
    <row r="27" spans="3:5">
      <c r="C27" s="206" t="s">
        <v>197</v>
      </c>
      <c r="D27" s="206">
        <v>10000</v>
      </c>
    </row>
    <row r="28" spans="3:5">
      <c r="C28" s="206" t="s">
        <v>197</v>
      </c>
      <c r="D28" s="206">
        <v>15000</v>
      </c>
    </row>
    <row r="29" spans="3:5">
      <c r="C29" s="207" t="s">
        <v>181</v>
      </c>
      <c r="D29" s="208">
        <v>19000</v>
      </c>
      <c r="E29" s="188">
        <f>D29*2.7%+90</f>
        <v>603.00000000000011</v>
      </c>
    </row>
    <row r="30" spans="3:5">
      <c r="C30" s="206" t="s">
        <v>181</v>
      </c>
      <c r="D30" s="206">
        <v>10000</v>
      </c>
    </row>
    <row r="31" spans="3:5">
      <c r="C31" s="206" t="s">
        <v>181</v>
      </c>
      <c r="D31" s="206">
        <v>15000</v>
      </c>
    </row>
    <row r="32" spans="3:5">
      <c r="C32" s="207" t="s">
        <v>184</v>
      </c>
      <c r="D32" s="208">
        <v>19000</v>
      </c>
      <c r="E32" s="188">
        <f>D32*2.7%+90</f>
        <v>603.00000000000011</v>
      </c>
    </row>
    <row r="33" spans="3:5">
      <c r="C33" s="206" t="s">
        <v>184</v>
      </c>
      <c r="D33" s="206">
        <v>10000</v>
      </c>
    </row>
    <row r="34" spans="3:5">
      <c r="C34" s="206" t="s">
        <v>184</v>
      </c>
      <c r="D34" s="206">
        <v>15000</v>
      </c>
    </row>
    <row r="35" spans="3:5">
      <c r="C35" s="207" t="s">
        <v>186</v>
      </c>
      <c r="D35" s="208">
        <v>19000</v>
      </c>
      <c r="E35" s="188">
        <f>D35*2.7%+90</f>
        <v>603.00000000000011</v>
      </c>
    </row>
    <row r="36" spans="3:5">
      <c r="C36" s="206" t="s">
        <v>186</v>
      </c>
      <c r="D36" s="206">
        <v>10000</v>
      </c>
    </row>
    <row r="37" spans="3:5">
      <c r="C37" s="206" t="s">
        <v>186</v>
      </c>
      <c r="D37" s="206">
        <v>15000</v>
      </c>
    </row>
    <row r="38" spans="3:5">
      <c r="C38" s="207" t="s">
        <v>188</v>
      </c>
      <c r="D38" s="208">
        <v>19000</v>
      </c>
      <c r="E38" s="188">
        <f>D38*2.7%+90</f>
        <v>603.00000000000011</v>
      </c>
    </row>
    <row r="39" spans="3:5">
      <c r="C39" s="206" t="s">
        <v>188</v>
      </c>
      <c r="D39" s="206">
        <v>10000</v>
      </c>
    </row>
    <row r="40" spans="3:5">
      <c r="C40" s="206" t="s">
        <v>188</v>
      </c>
      <c r="D40" s="206">
        <v>15000</v>
      </c>
    </row>
    <row r="41" spans="3:5">
      <c r="C41" s="207" t="s">
        <v>203</v>
      </c>
      <c r="D41" s="208">
        <v>3500</v>
      </c>
      <c r="E41" s="188">
        <f>D41*2.7%+90</f>
        <v>184.5</v>
      </c>
    </row>
    <row r="42" spans="3:5">
      <c r="C42" s="206" t="s">
        <v>203</v>
      </c>
      <c r="D42" s="206">
        <v>10000</v>
      </c>
    </row>
    <row r="43" spans="3:5">
      <c r="C43" s="206" t="s">
        <v>203</v>
      </c>
      <c r="D43" s="206">
        <v>15000</v>
      </c>
    </row>
    <row r="44" spans="3:5">
      <c r="C44" s="207" t="s">
        <v>205</v>
      </c>
      <c r="D44" s="208">
        <v>16000</v>
      </c>
      <c r="E44" s="188">
        <f>D44*2.7%+90</f>
        <v>522</v>
      </c>
    </row>
    <row r="45" spans="3:5">
      <c r="C45" s="206" t="s">
        <v>205</v>
      </c>
      <c r="D45" s="206">
        <v>10000</v>
      </c>
    </row>
    <row r="46" spans="3:5">
      <c r="C46" s="206" t="s">
        <v>205</v>
      </c>
      <c r="D46" s="206">
        <v>15000</v>
      </c>
    </row>
    <row r="47" spans="3:5">
      <c r="C47" s="207" t="s">
        <v>242</v>
      </c>
      <c r="D47" s="208">
        <v>16000</v>
      </c>
      <c r="E47" s="188">
        <f>D47*2.7%+90</f>
        <v>522</v>
      </c>
    </row>
    <row r="48" spans="3:5">
      <c r="C48" s="206" t="s">
        <v>242</v>
      </c>
      <c r="D48" s="206">
        <v>10000</v>
      </c>
    </row>
    <row r="49" spans="1:7">
      <c r="C49" s="206" t="s">
        <v>242</v>
      </c>
      <c r="D49" s="206">
        <v>15000</v>
      </c>
    </row>
    <row r="50" spans="1:7">
      <c r="C50" s="207" t="s">
        <v>241</v>
      </c>
      <c r="D50" s="208">
        <v>16000</v>
      </c>
      <c r="E50" s="188">
        <f>D50*2.7%+90</f>
        <v>522</v>
      </c>
    </row>
    <row r="51" spans="1:7">
      <c r="C51" s="206" t="s">
        <v>241</v>
      </c>
      <c r="D51" s="206">
        <v>10000</v>
      </c>
    </row>
    <row r="52" spans="1:7">
      <c r="C52" s="206" t="s">
        <v>241</v>
      </c>
      <c r="D52" s="206">
        <v>15000</v>
      </c>
    </row>
    <row r="53" spans="1:7">
      <c r="C53" s="207" t="s">
        <v>346</v>
      </c>
      <c r="D53" s="208">
        <v>90000</v>
      </c>
      <c r="E53" s="188">
        <f>D53*2.7%+90</f>
        <v>2520.0000000000005</v>
      </c>
    </row>
    <row r="54" spans="1:7">
      <c r="C54" s="206" t="s">
        <v>346</v>
      </c>
      <c r="D54" s="206">
        <v>10000</v>
      </c>
    </row>
    <row r="55" spans="1:7">
      <c r="C55" s="206" t="s">
        <v>346</v>
      </c>
      <c r="D55" s="206">
        <v>15000</v>
      </c>
    </row>
    <row r="56" spans="1:7">
      <c r="A56" s="209" t="s">
        <v>358</v>
      </c>
      <c r="B56" s="209" t="s">
        <v>359</v>
      </c>
      <c r="C56" s="210" t="s">
        <v>360</v>
      </c>
      <c r="D56" s="211" t="s">
        <v>361</v>
      </c>
      <c r="E56" s="209" t="s">
        <v>362</v>
      </c>
    </row>
    <row r="57" spans="1:7">
      <c r="A57" s="212" t="s">
        <v>176</v>
      </c>
      <c r="B57" s="212" t="s">
        <v>175</v>
      </c>
      <c r="C57" s="212" t="s">
        <v>178</v>
      </c>
      <c r="D57" s="213">
        <v>41457</v>
      </c>
      <c r="E57" s="214">
        <v>20000</v>
      </c>
      <c r="F57" s="188">
        <v>22000</v>
      </c>
      <c r="G57" s="188">
        <f>F57*0.9</f>
        <v>19800</v>
      </c>
    </row>
    <row r="58" spans="1:7">
      <c r="A58" s="212" t="s">
        <v>179</v>
      </c>
      <c r="B58" s="212" t="s">
        <v>181</v>
      </c>
      <c r="C58" s="212" t="s">
        <v>182</v>
      </c>
      <c r="D58" s="213">
        <v>41467</v>
      </c>
      <c r="E58" s="214">
        <v>17000</v>
      </c>
      <c r="F58" s="188">
        <v>19000</v>
      </c>
      <c r="G58" s="188">
        <f t="shared" ref="G58:G68" si="0">F58*0.9</f>
        <v>17100</v>
      </c>
    </row>
    <row r="59" spans="1:7">
      <c r="A59" s="212" t="s">
        <v>179</v>
      </c>
      <c r="B59" s="212" t="s">
        <v>184</v>
      </c>
      <c r="C59" s="212" t="s">
        <v>185</v>
      </c>
      <c r="D59" s="213">
        <v>41467</v>
      </c>
      <c r="E59" s="214">
        <v>17000</v>
      </c>
      <c r="F59" s="188">
        <v>19000</v>
      </c>
      <c r="G59" s="188">
        <f t="shared" si="0"/>
        <v>17100</v>
      </c>
    </row>
    <row r="60" spans="1:7">
      <c r="A60" s="212" t="s">
        <v>179</v>
      </c>
      <c r="B60" s="212" t="s">
        <v>186</v>
      </c>
      <c r="C60" s="212" t="s">
        <v>187</v>
      </c>
      <c r="D60" s="213">
        <v>41467</v>
      </c>
      <c r="E60" s="214">
        <v>17000</v>
      </c>
      <c r="F60" s="188">
        <v>19000</v>
      </c>
      <c r="G60" s="188">
        <f t="shared" si="0"/>
        <v>17100</v>
      </c>
    </row>
    <row r="61" spans="1:7">
      <c r="A61" s="212" t="s">
        <v>179</v>
      </c>
      <c r="B61" s="212" t="s">
        <v>188</v>
      </c>
      <c r="C61" s="212" t="s">
        <v>189</v>
      </c>
      <c r="D61" s="213">
        <v>41467</v>
      </c>
      <c r="E61" s="214">
        <v>17000</v>
      </c>
      <c r="F61" s="188">
        <v>19000</v>
      </c>
      <c r="G61" s="188">
        <f t="shared" si="0"/>
        <v>17100</v>
      </c>
    </row>
    <row r="62" spans="1:7">
      <c r="A62" s="212" t="s">
        <v>191</v>
      </c>
      <c r="B62" s="212" t="s">
        <v>346</v>
      </c>
      <c r="C62" s="212" t="s">
        <v>195</v>
      </c>
      <c r="D62" s="213">
        <v>41474</v>
      </c>
      <c r="E62" s="214">
        <v>82000</v>
      </c>
      <c r="F62" s="188">
        <v>90000</v>
      </c>
      <c r="G62" s="188">
        <f t="shared" si="0"/>
        <v>81000</v>
      </c>
    </row>
    <row r="63" spans="1:7">
      <c r="A63" s="212" t="s">
        <v>196</v>
      </c>
      <c r="B63" s="212" t="s">
        <v>201</v>
      </c>
      <c r="C63" s="212" t="s">
        <v>200</v>
      </c>
      <c r="D63" s="213">
        <v>41460</v>
      </c>
      <c r="E63" s="214">
        <v>15000</v>
      </c>
      <c r="F63" s="188">
        <v>16650</v>
      </c>
      <c r="G63" s="188">
        <f t="shared" si="0"/>
        <v>14985</v>
      </c>
    </row>
    <row r="64" spans="1:7">
      <c r="A64" s="212" t="s">
        <v>196</v>
      </c>
      <c r="B64" s="212" t="s">
        <v>197</v>
      </c>
      <c r="C64" s="212" t="s">
        <v>199</v>
      </c>
      <c r="D64" s="213">
        <v>41460</v>
      </c>
      <c r="E64" s="214">
        <v>15500</v>
      </c>
      <c r="F64" s="188">
        <v>17255</v>
      </c>
      <c r="G64" s="188">
        <f t="shared" si="0"/>
        <v>15529.5</v>
      </c>
    </row>
    <row r="65" spans="1:10">
      <c r="A65" s="212" t="s">
        <v>202</v>
      </c>
      <c r="B65" s="212" t="s">
        <v>203</v>
      </c>
      <c r="C65" s="212" t="s">
        <v>204</v>
      </c>
      <c r="D65" s="213">
        <v>41470</v>
      </c>
      <c r="E65" s="214">
        <v>3200</v>
      </c>
      <c r="F65" s="188">
        <v>3500</v>
      </c>
      <c r="G65" s="188">
        <f t="shared" si="0"/>
        <v>3150</v>
      </c>
    </row>
    <row r="66" spans="1:10">
      <c r="A66" s="212" t="s">
        <v>196</v>
      </c>
      <c r="B66" s="212" t="s">
        <v>205</v>
      </c>
      <c r="C66" s="212" t="s">
        <v>206</v>
      </c>
      <c r="D66" s="213">
        <v>41473</v>
      </c>
      <c r="E66" s="214">
        <v>14500</v>
      </c>
      <c r="F66" s="188">
        <v>16000</v>
      </c>
      <c r="G66" s="188">
        <f t="shared" si="0"/>
        <v>14400</v>
      </c>
    </row>
    <row r="67" spans="1:10">
      <c r="A67" s="212" t="s">
        <v>196</v>
      </c>
      <c r="B67" s="212" t="s">
        <v>242</v>
      </c>
      <c r="C67" s="212" t="s">
        <v>207</v>
      </c>
      <c r="D67" s="213">
        <v>41473</v>
      </c>
      <c r="E67" s="214">
        <v>14500</v>
      </c>
      <c r="F67" s="188">
        <v>16000</v>
      </c>
      <c r="G67" s="188">
        <f t="shared" si="0"/>
        <v>14400</v>
      </c>
    </row>
    <row r="68" spans="1:10">
      <c r="A68" s="212" t="s">
        <v>196</v>
      </c>
      <c r="B68" s="212" t="s">
        <v>241</v>
      </c>
      <c r="C68" s="212" t="s">
        <v>208</v>
      </c>
      <c r="D68" s="213">
        <v>41473</v>
      </c>
      <c r="E68" s="214">
        <v>14500</v>
      </c>
      <c r="F68" s="188">
        <v>16000</v>
      </c>
      <c r="G68" s="188">
        <f t="shared" si="0"/>
        <v>14400</v>
      </c>
    </row>
    <row r="71" spans="1:10" ht="15.75" thickBot="1">
      <c r="A71" s="215" t="s">
        <v>358</v>
      </c>
      <c r="B71" s="215" t="s">
        <v>359</v>
      </c>
      <c r="C71" s="216" t="s">
        <v>360</v>
      </c>
      <c r="D71" s="215" t="s">
        <v>361</v>
      </c>
      <c r="E71" s="215" t="s">
        <v>362</v>
      </c>
    </row>
    <row r="72" spans="1:10" ht="15.75" thickBot="1">
      <c r="A72" s="217" t="s">
        <v>176</v>
      </c>
      <c r="B72" s="218" t="s">
        <v>175</v>
      </c>
      <c r="C72" s="218" t="s">
        <v>178</v>
      </c>
      <c r="D72" s="219">
        <v>41457</v>
      </c>
      <c r="E72" s="220">
        <v>20000</v>
      </c>
      <c r="F72" s="234">
        <f t="shared" ref="F72:F83" si="1">E72*2.7%+90</f>
        <v>630.00000000000011</v>
      </c>
      <c r="G72" s="235">
        <f t="shared" ref="G72:G76" si="2">F72/4</f>
        <v>157.50000000000003</v>
      </c>
      <c r="I72" s="236" t="s">
        <v>366</v>
      </c>
      <c r="J72" s="238" t="s">
        <v>365</v>
      </c>
    </row>
    <row r="73" spans="1:10" ht="15.75" thickBot="1">
      <c r="A73" s="221" t="s">
        <v>179</v>
      </c>
      <c r="B73" s="222" t="s">
        <v>181</v>
      </c>
      <c r="C73" s="222" t="s">
        <v>182</v>
      </c>
      <c r="D73" s="223">
        <v>41467</v>
      </c>
      <c r="E73" s="224">
        <v>17000</v>
      </c>
      <c r="F73" s="226">
        <f t="shared" si="1"/>
        <v>549</v>
      </c>
      <c r="G73" s="227">
        <f t="shared" si="2"/>
        <v>137.25</v>
      </c>
      <c r="I73" s="236" t="s">
        <v>371</v>
      </c>
      <c r="J73" s="574" t="s">
        <v>370</v>
      </c>
    </row>
    <row r="74" spans="1:10" ht="15.75" thickBot="1">
      <c r="A74" s="221" t="s">
        <v>179</v>
      </c>
      <c r="B74" s="222" t="s">
        <v>184</v>
      </c>
      <c r="C74" s="222" t="s">
        <v>185</v>
      </c>
      <c r="D74" s="223">
        <v>41467</v>
      </c>
      <c r="E74" s="224">
        <v>17000</v>
      </c>
      <c r="F74" s="228">
        <f t="shared" si="1"/>
        <v>549</v>
      </c>
      <c r="G74" s="229">
        <f t="shared" si="2"/>
        <v>137.25</v>
      </c>
      <c r="I74" s="236" t="s">
        <v>372</v>
      </c>
      <c r="J74" s="575"/>
    </row>
    <row r="75" spans="1:10" ht="15.75" thickBot="1">
      <c r="A75" s="221" t="s">
        <v>179</v>
      </c>
      <c r="B75" s="222" t="s">
        <v>186</v>
      </c>
      <c r="C75" s="222" t="s">
        <v>187</v>
      </c>
      <c r="D75" s="223">
        <v>41467</v>
      </c>
      <c r="E75" s="224">
        <v>17000</v>
      </c>
      <c r="F75" s="228">
        <f t="shared" si="1"/>
        <v>549</v>
      </c>
      <c r="G75" s="229">
        <f t="shared" si="2"/>
        <v>137.25</v>
      </c>
      <c r="I75" s="236" t="s">
        <v>373</v>
      </c>
      <c r="J75" s="575"/>
    </row>
    <row r="76" spans="1:10" ht="15.75" thickBot="1">
      <c r="A76" s="221" t="s">
        <v>179</v>
      </c>
      <c r="B76" s="222" t="s">
        <v>188</v>
      </c>
      <c r="C76" s="222" t="s">
        <v>189</v>
      </c>
      <c r="D76" s="223">
        <v>41467</v>
      </c>
      <c r="E76" s="224">
        <v>17000</v>
      </c>
      <c r="F76" s="228">
        <f t="shared" si="1"/>
        <v>549</v>
      </c>
      <c r="G76" s="229">
        <f t="shared" si="2"/>
        <v>137.25</v>
      </c>
      <c r="I76" s="236" t="s">
        <v>374</v>
      </c>
      <c r="J76" s="576"/>
    </row>
    <row r="77" spans="1:10" ht="15.75" thickBot="1">
      <c r="A77" s="221" t="s">
        <v>191</v>
      </c>
      <c r="B77" s="222" t="s">
        <v>346</v>
      </c>
      <c r="C77" s="222" t="s">
        <v>195</v>
      </c>
      <c r="D77" s="223">
        <v>41474</v>
      </c>
      <c r="E77" s="224">
        <v>82000</v>
      </c>
      <c r="F77" s="234">
        <f t="shared" si="1"/>
        <v>2304.0000000000005</v>
      </c>
      <c r="G77" s="235">
        <f>F77/4</f>
        <v>576.00000000000011</v>
      </c>
      <c r="I77" s="236" t="s">
        <v>363</v>
      </c>
      <c r="J77" s="238" t="s">
        <v>364</v>
      </c>
    </row>
    <row r="78" spans="1:10" ht="15.75" thickBot="1">
      <c r="A78" s="221" t="s">
        <v>196</v>
      </c>
      <c r="B78" s="222" t="s">
        <v>201</v>
      </c>
      <c r="C78" s="222" t="s">
        <v>200</v>
      </c>
      <c r="D78" s="223">
        <v>41460</v>
      </c>
      <c r="E78" s="224">
        <v>15000</v>
      </c>
      <c r="F78" s="226">
        <f t="shared" si="1"/>
        <v>495.00000000000006</v>
      </c>
      <c r="G78" s="227">
        <f t="shared" ref="G78:G83" si="3">F78/4</f>
        <v>123.75000000000001</v>
      </c>
      <c r="I78" s="236" t="s">
        <v>368</v>
      </c>
      <c r="J78" s="574" t="s">
        <v>367</v>
      </c>
    </row>
    <row r="79" spans="1:10" ht="15.75" thickBot="1">
      <c r="A79" s="221" t="s">
        <v>196</v>
      </c>
      <c r="B79" s="222" t="s">
        <v>197</v>
      </c>
      <c r="C79" s="222" t="s">
        <v>199</v>
      </c>
      <c r="D79" s="223">
        <v>41460</v>
      </c>
      <c r="E79" s="224">
        <v>15500</v>
      </c>
      <c r="F79" s="228">
        <f t="shared" si="1"/>
        <v>508.50000000000006</v>
      </c>
      <c r="G79" s="229">
        <f t="shared" si="3"/>
        <v>127.12500000000001</v>
      </c>
      <c r="I79" s="237" t="s">
        <v>369</v>
      </c>
      <c r="J79" s="576"/>
    </row>
    <row r="80" spans="1:10" ht="15.75" thickBot="1">
      <c r="A80" s="221" t="s">
        <v>202</v>
      </c>
      <c r="B80" s="222" t="s">
        <v>203</v>
      </c>
      <c r="C80" s="222" t="s">
        <v>204</v>
      </c>
      <c r="D80" s="223">
        <v>41470</v>
      </c>
      <c r="E80" s="224">
        <v>3200</v>
      </c>
      <c r="F80" s="234">
        <f>E80*2.4%+90</f>
        <v>166.8</v>
      </c>
      <c r="G80" s="235">
        <f t="shared" si="3"/>
        <v>41.7</v>
      </c>
      <c r="I80" s="233" t="s">
        <v>375</v>
      </c>
      <c r="J80" s="238" t="s">
        <v>376</v>
      </c>
    </row>
    <row r="81" spans="1:12" ht="15.75" thickBot="1">
      <c r="A81" s="221" t="s">
        <v>196</v>
      </c>
      <c r="B81" s="222" t="s">
        <v>205</v>
      </c>
      <c r="C81" s="222" t="s">
        <v>206</v>
      </c>
      <c r="D81" s="223">
        <v>41473</v>
      </c>
      <c r="E81" s="224">
        <v>14500</v>
      </c>
      <c r="F81" s="226">
        <f t="shared" si="1"/>
        <v>481.50000000000006</v>
      </c>
      <c r="G81" s="227">
        <f t="shared" si="3"/>
        <v>120.37500000000001</v>
      </c>
      <c r="I81" s="232" t="s">
        <v>378</v>
      </c>
      <c r="J81" s="574" t="s">
        <v>377</v>
      </c>
    </row>
    <row r="82" spans="1:12" ht="15.75" thickBot="1">
      <c r="A82" s="221" t="s">
        <v>196</v>
      </c>
      <c r="B82" s="222" t="s">
        <v>242</v>
      </c>
      <c r="C82" s="222" t="s">
        <v>207</v>
      </c>
      <c r="D82" s="223">
        <v>41473</v>
      </c>
      <c r="E82" s="224">
        <v>14500</v>
      </c>
      <c r="F82" s="228">
        <f t="shared" si="1"/>
        <v>481.50000000000006</v>
      </c>
      <c r="G82" s="229">
        <f t="shared" si="3"/>
        <v>120.37500000000001</v>
      </c>
      <c r="I82" s="233" t="s">
        <v>379</v>
      </c>
      <c r="J82" s="575"/>
    </row>
    <row r="83" spans="1:12" ht="15.75" thickBot="1">
      <c r="A83" s="221" t="s">
        <v>196</v>
      </c>
      <c r="B83" s="222" t="s">
        <v>241</v>
      </c>
      <c r="C83" s="222" t="s">
        <v>208</v>
      </c>
      <c r="D83" s="223">
        <v>41473</v>
      </c>
      <c r="E83" s="224">
        <v>14500</v>
      </c>
      <c r="F83" s="230">
        <f t="shared" si="1"/>
        <v>481.50000000000006</v>
      </c>
      <c r="G83" s="231">
        <f t="shared" si="3"/>
        <v>120.37500000000001</v>
      </c>
      <c r="I83" s="233" t="s">
        <v>380</v>
      </c>
      <c r="J83" s="576"/>
    </row>
    <row r="86" spans="1:12">
      <c r="F86" s="188">
        <f>F77</f>
        <v>2304.0000000000005</v>
      </c>
      <c r="G86" s="188">
        <f>G77</f>
        <v>576.00000000000011</v>
      </c>
      <c r="I86" t="s">
        <v>363</v>
      </c>
      <c r="J86" t="s">
        <v>384</v>
      </c>
      <c r="L86" t="str">
        <f>CONCATENATE(J86,I86)</f>
        <v>I 148658/13; MI 67693/13</v>
      </c>
    </row>
    <row r="87" spans="1:12">
      <c r="F87" s="188">
        <f>F72</f>
        <v>630.00000000000011</v>
      </c>
      <c r="G87" s="188">
        <f>G72</f>
        <v>157.50000000000003</v>
      </c>
      <c r="I87" t="s">
        <v>366</v>
      </c>
      <c r="J87" t="s">
        <v>385</v>
      </c>
      <c r="L87" t="str">
        <f t="shared" ref="L87:L91" si="4">CONCATENATE(J87,I87)</f>
        <v>I 148647/13; MI 67704/13</v>
      </c>
    </row>
    <row r="88" spans="1:12">
      <c r="F88" s="188">
        <f>SUM(F78:F79)</f>
        <v>1003.5000000000001</v>
      </c>
      <c r="G88" s="188">
        <v>250.87</v>
      </c>
      <c r="I88" t="s">
        <v>382</v>
      </c>
      <c r="J88" t="s">
        <v>386</v>
      </c>
      <c r="L88" t="str">
        <f t="shared" si="4"/>
        <v>I 148649/13; MI 67695/13-67696/13</v>
      </c>
    </row>
    <row r="89" spans="1:12">
      <c r="F89" s="188">
        <f>SUM(F73:F76)</f>
        <v>2196</v>
      </c>
      <c r="G89" s="188">
        <f>SUM(G73:G76)</f>
        <v>549</v>
      </c>
      <c r="I89" t="s">
        <v>381</v>
      </c>
      <c r="J89" t="s">
        <v>387</v>
      </c>
      <c r="L89" t="str">
        <f t="shared" si="4"/>
        <v xml:space="preserve">I 148652/13; MI 67689/13-67692/13; </v>
      </c>
    </row>
    <row r="90" spans="1:12">
      <c r="F90" s="188">
        <f>F80</f>
        <v>166.8</v>
      </c>
      <c r="G90" s="188">
        <f>G80</f>
        <v>41.7</v>
      </c>
      <c r="I90" t="str">
        <f>I80</f>
        <v>MI 67697/13</v>
      </c>
      <c r="J90" t="s">
        <v>388</v>
      </c>
      <c r="L90" t="str">
        <f t="shared" si="4"/>
        <v>I 148654/13; MI 67697/13</v>
      </c>
    </row>
    <row r="91" spans="1:12">
      <c r="F91" s="188">
        <f>SUM(F81:F83)</f>
        <v>1444.5000000000002</v>
      </c>
      <c r="G91" s="188">
        <v>361.14</v>
      </c>
      <c r="I91" t="s">
        <v>383</v>
      </c>
      <c r="J91" t="s">
        <v>389</v>
      </c>
      <c r="L91" t="str">
        <f t="shared" si="4"/>
        <v>I 148655/13; MI 67698/13; MI 67699/13; MI 67703/13</v>
      </c>
    </row>
    <row r="99" spans="1:13" ht="15.75" thickBot="1"/>
    <row r="100" spans="1:13" ht="15.75">
      <c r="A100" s="50" t="s">
        <v>11</v>
      </c>
      <c r="B100" s="20">
        <v>1995</v>
      </c>
      <c r="C100" s="167" t="s">
        <v>12</v>
      </c>
      <c r="D100" s="191" t="s">
        <v>84</v>
      </c>
      <c r="E100" s="241" t="s">
        <v>340</v>
      </c>
      <c r="F100" s="245" t="s">
        <v>253</v>
      </c>
      <c r="G100" s="246">
        <v>41299</v>
      </c>
      <c r="H100" s="246">
        <v>41663</v>
      </c>
      <c r="I100" s="255">
        <v>954</v>
      </c>
      <c r="J100" s="255">
        <v>32000</v>
      </c>
      <c r="K100" s="227">
        <v>238.5</v>
      </c>
      <c r="L100" s="188"/>
    </row>
    <row r="101" spans="1:13" ht="16.5" thickBot="1">
      <c r="A101" s="50" t="s">
        <v>108</v>
      </c>
      <c r="B101" s="41">
        <v>1998</v>
      </c>
      <c r="C101" s="181" t="s">
        <v>105</v>
      </c>
      <c r="D101" s="201" t="s">
        <v>106</v>
      </c>
      <c r="E101" s="241" t="s">
        <v>340</v>
      </c>
      <c r="F101" s="249" t="s">
        <v>391</v>
      </c>
      <c r="G101" s="250">
        <v>41299</v>
      </c>
      <c r="H101" s="250">
        <v>41663</v>
      </c>
      <c r="I101" s="256">
        <v>184.5</v>
      </c>
      <c r="J101" s="256">
        <v>3500</v>
      </c>
      <c r="K101" s="231">
        <v>46.125</v>
      </c>
      <c r="L101" s="188">
        <v>284.62</v>
      </c>
      <c r="M101" t="s">
        <v>392</v>
      </c>
    </row>
    <row r="102" spans="1:13" ht="16.5" thickBot="1">
      <c r="A102" s="50" t="s">
        <v>255</v>
      </c>
      <c r="B102" s="95">
        <v>2000</v>
      </c>
      <c r="C102" s="168" t="s">
        <v>256</v>
      </c>
      <c r="D102" s="196" t="s">
        <v>257</v>
      </c>
      <c r="E102" s="198" t="s">
        <v>287</v>
      </c>
      <c r="F102" s="252" t="s">
        <v>298</v>
      </c>
      <c r="G102" s="253">
        <v>41374</v>
      </c>
      <c r="H102" s="253">
        <v>41738</v>
      </c>
      <c r="I102" s="254">
        <v>179.1</v>
      </c>
      <c r="J102" s="254">
        <v>3300</v>
      </c>
      <c r="K102" s="225">
        <v>44.774999999999999</v>
      </c>
      <c r="L102">
        <v>44.78</v>
      </c>
      <c r="M102" t="s">
        <v>390</v>
      </c>
    </row>
    <row r="103" spans="1:13" ht="15.75">
      <c r="A103" s="50" t="s">
        <v>300</v>
      </c>
      <c r="B103" s="142">
        <v>2003</v>
      </c>
      <c r="C103" s="182" t="s">
        <v>301</v>
      </c>
      <c r="D103" s="193" t="s">
        <v>302</v>
      </c>
      <c r="E103" s="241" t="s">
        <v>287</v>
      </c>
      <c r="F103" s="245" t="s">
        <v>299</v>
      </c>
      <c r="G103" s="246">
        <v>41383</v>
      </c>
      <c r="H103" s="246">
        <v>41747</v>
      </c>
      <c r="I103" s="247">
        <v>878.4</v>
      </c>
      <c r="J103" s="247">
        <v>29200</v>
      </c>
      <c r="K103" s="227">
        <v>219.6</v>
      </c>
    </row>
    <row r="104" spans="1:13" ht="15.75">
      <c r="A104" s="50" t="s">
        <v>303</v>
      </c>
      <c r="B104" s="142">
        <v>1994</v>
      </c>
      <c r="C104" s="182" t="s">
        <v>304</v>
      </c>
      <c r="D104" s="193" t="s">
        <v>271</v>
      </c>
      <c r="E104" s="241" t="s">
        <v>287</v>
      </c>
      <c r="F104" s="248" t="s">
        <v>305</v>
      </c>
      <c r="G104" s="239">
        <v>41383</v>
      </c>
      <c r="H104" s="239">
        <v>41747</v>
      </c>
      <c r="I104" s="240">
        <v>735.3</v>
      </c>
      <c r="J104" s="240">
        <v>23900</v>
      </c>
      <c r="K104" s="229">
        <v>183.82499999999999</v>
      </c>
    </row>
    <row r="105" spans="1:13" ht="16.5" thickBot="1">
      <c r="A105" s="50" t="s">
        <v>179</v>
      </c>
      <c r="B105" s="142">
        <v>2013</v>
      </c>
      <c r="C105" s="182" t="s">
        <v>306</v>
      </c>
      <c r="D105" s="196" t="s">
        <v>307</v>
      </c>
      <c r="E105" s="241" t="s">
        <v>338</v>
      </c>
      <c r="F105" s="249" t="s">
        <v>308</v>
      </c>
      <c r="G105" s="250">
        <v>41383</v>
      </c>
      <c r="H105" s="250">
        <v>41747</v>
      </c>
      <c r="I105" s="251">
        <v>610</v>
      </c>
      <c r="J105" s="251">
        <v>19258</v>
      </c>
      <c r="K105" s="231">
        <v>152.5</v>
      </c>
      <c r="L105">
        <v>555.91999999999996</v>
      </c>
      <c r="M105" t="s">
        <v>393</v>
      </c>
    </row>
    <row r="106" spans="1:13" ht="15.75">
      <c r="A106" s="51" t="s">
        <v>265</v>
      </c>
      <c r="B106" s="5">
        <v>1987</v>
      </c>
      <c r="C106" s="167" t="s">
        <v>55</v>
      </c>
      <c r="D106" s="190" t="s">
        <v>84</v>
      </c>
      <c r="E106" s="198" t="s">
        <v>340</v>
      </c>
      <c r="F106" s="242" t="s">
        <v>269</v>
      </c>
      <c r="G106" s="243">
        <v>41275</v>
      </c>
      <c r="H106" s="243">
        <v>41639</v>
      </c>
      <c r="I106" s="244">
        <v>603</v>
      </c>
      <c r="J106" s="244">
        <v>21000</v>
      </c>
      <c r="K106" s="188">
        <v>150.75</v>
      </c>
    </row>
    <row r="107" spans="1:13" ht="15.75">
      <c r="A107" s="51" t="s">
        <v>267</v>
      </c>
      <c r="B107" s="5">
        <v>1989</v>
      </c>
      <c r="C107" s="167" t="s">
        <v>67</v>
      </c>
      <c r="D107" s="190" t="s">
        <v>84</v>
      </c>
      <c r="E107" s="198" t="s">
        <v>340</v>
      </c>
      <c r="F107" s="6" t="s">
        <v>264</v>
      </c>
      <c r="G107" s="7">
        <v>41275</v>
      </c>
      <c r="H107" s="7">
        <v>41639</v>
      </c>
      <c r="I107" s="69">
        <v>414</v>
      </c>
      <c r="J107" s="69">
        <v>12000</v>
      </c>
      <c r="K107" s="188">
        <v>103.5</v>
      </c>
    </row>
    <row r="108" spans="1:13" ht="15.75">
      <c r="A108" s="51" t="s">
        <v>258</v>
      </c>
      <c r="B108" s="5">
        <v>1986</v>
      </c>
      <c r="C108" s="167" t="s">
        <v>58</v>
      </c>
      <c r="D108" s="190" t="s">
        <v>84</v>
      </c>
      <c r="E108" s="198" t="s">
        <v>340</v>
      </c>
      <c r="F108" s="6" t="s">
        <v>259</v>
      </c>
      <c r="G108" s="7">
        <v>41275</v>
      </c>
      <c r="H108" s="7">
        <v>41639</v>
      </c>
      <c r="I108" s="69">
        <v>360</v>
      </c>
      <c r="J108" s="69">
        <v>11000</v>
      </c>
      <c r="K108" s="188">
        <v>90</v>
      </c>
    </row>
    <row r="109" spans="1:13" ht="15.75">
      <c r="A109" s="51" t="s">
        <v>262</v>
      </c>
      <c r="B109" s="5">
        <v>1989</v>
      </c>
      <c r="C109" s="167" t="s">
        <v>59</v>
      </c>
      <c r="D109" s="190" t="s">
        <v>84</v>
      </c>
      <c r="E109" s="198" t="s">
        <v>340</v>
      </c>
      <c r="F109" s="6" t="s">
        <v>263</v>
      </c>
      <c r="G109" s="7">
        <v>41275</v>
      </c>
      <c r="H109" s="7">
        <v>41639</v>
      </c>
      <c r="I109" s="69">
        <v>400.5</v>
      </c>
      <c r="J109" s="69">
        <v>13000</v>
      </c>
      <c r="K109" s="188">
        <v>100.125</v>
      </c>
    </row>
    <row r="110" spans="1:13" ht="15.75">
      <c r="A110" s="51" t="s">
        <v>266</v>
      </c>
      <c r="B110" s="5">
        <v>2007</v>
      </c>
      <c r="C110" s="167" t="s">
        <v>81</v>
      </c>
      <c r="D110" s="194" t="s">
        <v>86</v>
      </c>
      <c r="E110" s="198" t="s">
        <v>341</v>
      </c>
      <c r="F110" s="6" t="s">
        <v>261</v>
      </c>
      <c r="G110" s="7">
        <v>41275</v>
      </c>
      <c r="H110" s="7">
        <v>41639</v>
      </c>
      <c r="I110" s="69">
        <v>630</v>
      </c>
      <c r="J110" s="69">
        <v>22000</v>
      </c>
      <c r="K110" s="188">
        <v>157.5</v>
      </c>
    </row>
    <row r="111" spans="1:13" ht="15.75">
      <c r="A111" s="56" t="s">
        <v>268</v>
      </c>
      <c r="B111" s="25">
        <v>2003</v>
      </c>
      <c r="C111" s="180" t="s">
        <v>62</v>
      </c>
      <c r="D111" s="197" t="s">
        <v>86</v>
      </c>
      <c r="E111" s="198" t="s">
        <v>342</v>
      </c>
      <c r="F111" s="26" t="s">
        <v>260</v>
      </c>
      <c r="G111" s="7">
        <v>41275</v>
      </c>
      <c r="H111" s="7">
        <v>41639</v>
      </c>
      <c r="I111" s="70">
        <v>162.9</v>
      </c>
      <c r="J111" s="70">
        <v>2700</v>
      </c>
      <c r="K111" s="188">
        <v>40.725000000000001</v>
      </c>
    </row>
    <row r="114" spans="12:13">
      <c r="L114" s="188">
        <v>284.62</v>
      </c>
      <c r="M114" t="s">
        <v>392</v>
      </c>
    </row>
    <row r="115" spans="12:13">
      <c r="L115">
        <v>44.78</v>
      </c>
      <c r="M115" t="s">
        <v>390</v>
      </c>
    </row>
    <row r="116" spans="12:13">
      <c r="L116">
        <v>555.91999999999996</v>
      </c>
      <c r="M116" t="s">
        <v>393</v>
      </c>
    </row>
  </sheetData>
  <autoFilter ref="A99:J111"/>
  <mergeCells count="14">
    <mergeCell ref="K2:K3"/>
    <mergeCell ref="L2:L3"/>
    <mergeCell ref="F2:F3"/>
    <mergeCell ref="J78:J79"/>
    <mergeCell ref="J73:J76"/>
    <mergeCell ref="J81:J83"/>
    <mergeCell ref="A2:A3"/>
    <mergeCell ref="B2:B3"/>
    <mergeCell ref="C2:C3"/>
    <mergeCell ref="D2:D3"/>
    <mergeCell ref="E2:E3"/>
    <mergeCell ref="G2:H3"/>
    <mergeCell ref="I2:I3"/>
    <mergeCell ref="J2:J3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A4" workbookViewId="0">
      <selection activeCell="M3" sqref="M3:M31"/>
    </sheetView>
  </sheetViews>
  <sheetFormatPr defaultRowHeight="15"/>
  <cols>
    <col min="1" max="1" width="24.140625" bestFit="1" customWidth="1"/>
    <col min="5" max="5" width="26.140625" bestFit="1" customWidth="1"/>
    <col min="6" max="6" width="21" bestFit="1" customWidth="1"/>
    <col min="8" max="8" width="9.7109375" bestFit="1" customWidth="1"/>
    <col min="9" max="9" width="27.28515625" bestFit="1" customWidth="1"/>
  </cols>
  <sheetData>
    <row r="1" spans="1:15">
      <c r="A1" s="533" t="s">
        <v>0</v>
      </c>
      <c r="B1" s="535" t="s">
        <v>80</v>
      </c>
      <c r="C1" s="531" t="s">
        <v>1</v>
      </c>
      <c r="D1" s="531" t="s">
        <v>82</v>
      </c>
      <c r="E1" s="535" t="s">
        <v>83</v>
      </c>
      <c r="F1" s="531" t="s">
        <v>72</v>
      </c>
      <c r="G1" s="535" t="s">
        <v>2</v>
      </c>
      <c r="H1" s="535"/>
      <c r="I1" s="537" t="s">
        <v>249</v>
      </c>
      <c r="J1" s="537" t="s">
        <v>248</v>
      </c>
      <c r="K1" s="539" t="s">
        <v>245</v>
      </c>
      <c r="L1" s="537" t="s">
        <v>246</v>
      </c>
    </row>
    <row r="2" spans="1:15" ht="15.75" thickBot="1">
      <c r="A2" s="534"/>
      <c r="B2" s="536"/>
      <c r="C2" s="532"/>
      <c r="D2" s="532"/>
      <c r="E2" s="536"/>
      <c r="F2" s="532"/>
      <c r="G2" s="536"/>
      <c r="H2" s="536"/>
      <c r="I2" s="538"/>
      <c r="J2" s="538"/>
      <c r="K2" s="540"/>
      <c r="L2" s="538"/>
    </row>
    <row r="3" spans="1:15" ht="15.75" thickBot="1">
      <c r="M3" s="188"/>
    </row>
    <row r="4" spans="1:15" ht="15.75">
      <c r="A4" s="50" t="s">
        <v>11</v>
      </c>
      <c r="B4" s="20">
        <v>1995</v>
      </c>
      <c r="C4" s="167" t="s">
        <v>12</v>
      </c>
      <c r="D4" s="191" t="s">
        <v>84</v>
      </c>
      <c r="E4" s="198" t="s">
        <v>340</v>
      </c>
      <c r="F4" s="6" t="s">
        <v>253</v>
      </c>
      <c r="G4" s="7">
        <v>41299</v>
      </c>
      <c r="H4" s="7">
        <v>41663</v>
      </c>
      <c r="I4" s="64">
        <v>954</v>
      </c>
      <c r="J4" s="64">
        <v>32000</v>
      </c>
      <c r="K4" s="82">
        <v>0.1</v>
      </c>
      <c r="L4" s="75">
        <v>1500</v>
      </c>
      <c r="M4" s="295">
        <f t="shared" ref="M4:M5" si="0">I4/4</f>
        <v>238.5</v>
      </c>
    </row>
    <row r="5" spans="1:15" ht="16.5" thickBot="1">
      <c r="A5" s="50" t="s">
        <v>108</v>
      </c>
      <c r="B5" s="41">
        <v>1998</v>
      </c>
      <c r="C5" s="181" t="s">
        <v>105</v>
      </c>
      <c r="D5" s="201" t="s">
        <v>106</v>
      </c>
      <c r="E5" s="198" t="s">
        <v>340</v>
      </c>
      <c r="F5" s="6" t="s">
        <v>244</v>
      </c>
      <c r="G5" s="7">
        <v>41299</v>
      </c>
      <c r="H5" s="7">
        <v>41663</v>
      </c>
      <c r="I5" s="68">
        <v>184.5</v>
      </c>
      <c r="J5" s="68">
        <v>3500</v>
      </c>
      <c r="K5" s="82">
        <v>0.1</v>
      </c>
      <c r="L5" s="75">
        <v>1500</v>
      </c>
      <c r="M5" s="297">
        <f t="shared" si="0"/>
        <v>46.125</v>
      </c>
    </row>
    <row r="6" spans="1:15" ht="16.5" thickBot="1">
      <c r="A6" s="50" t="s">
        <v>176</v>
      </c>
      <c r="B6" s="5">
        <v>2010</v>
      </c>
      <c r="C6" s="167" t="s">
        <v>175</v>
      </c>
      <c r="D6" s="194" t="s">
        <v>177</v>
      </c>
      <c r="E6" s="198" t="s">
        <v>343</v>
      </c>
      <c r="F6" s="6" t="s">
        <v>366</v>
      </c>
      <c r="G6" s="7">
        <v>41460</v>
      </c>
      <c r="H6" s="7">
        <v>41459</v>
      </c>
      <c r="I6" s="69">
        <v>630.00000000000011</v>
      </c>
      <c r="J6" s="69">
        <v>20000</v>
      </c>
      <c r="K6" s="82">
        <v>0.1</v>
      </c>
      <c r="L6" s="75">
        <v>1500</v>
      </c>
      <c r="M6" s="298">
        <f>I6/4</f>
        <v>157.50000000000003</v>
      </c>
    </row>
    <row r="7" spans="1:15" ht="15.75">
      <c r="A7" s="50" t="s">
        <v>179</v>
      </c>
      <c r="B7" s="5">
        <v>2012</v>
      </c>
      <c r="C7" s="167" t="s">
        <v>181</v>
      </c>
      <c r="D7" s="195" t="s">
        <v>180</v>
      </c>
      <c r="E7" s="199" t="s">
        <v>339</v>
      </c>
      <c r="F7" s="6" t="s">
        <v>371</v>
      </c>
      <c r="G7" s="7">
        <v>41468</v>
      </c>
      <c r="H7" s="7">
        <v>41832</v>
      </c>
      <c r="I7" s="69">
        <v>549</v>
      </c>
      <c r="J7" s="69">
        <v>17000</v>
      </c>
      <c r="K7" s="82">
        <v>0.1</v>
      </c>
      <c r="L7" s="75">
        <v>1500</v>
      </c>
      <c r="M7" s="295">
        <f>I7/4</f>
        <v>137.25</v>
      </c>
      <c r="O7" t="s">
        <v>486</v>
      </c>
    </row>
    <row r="8" spans="1:15" ht="15.75">
      <c r="A8" s="50" t="s">
        <v>179</v>
      </c>
      <c r="B8" s="5">
        <v>2012</v>
      </c>
      <c r="C8" s="167" t="s">
        <v>184</v>
      </c>
      <c r="D8" s="195" t="s">
        <v>180</v>
      </c>
      <c r="E8" s="199" t="s">
        <v>339</v>
      </c>
      <c r="F8" s="6" t="s">
        <v>372</v>
      </c>
      <c r="G8" s="7">
        <v>41468</v>
      </c>
      <c r="H8" s="7">
        <v>41832</v>
      </c>
      <c r="I8" s="69">
        <v>549</v>
      </c>
      <c r="J8" s="69">
        <v>17000</v>
      </c>
      <c r="K8" s="82">
        <v>0.1</v>
      </c>
      <c r="L8" s="75">
        <v>1500</v>
      </c>
      <c r="M8" s="296">
        <f t="shared" ref="M8:M10" si="1">I8/4</f>
        <v>137.25</v>
      </c>
    </row>
    <row r="9" spans="1:15" ht="15.75">
      <c r="A9" s="50" t="s">
        <v>179</v>
      </c>
      <c r="B9" s="5">
        <v>2012</v>
      </c>
      <c r="C9" s="167" t="s">
        <v>186</v>
      </c>
      <c r="D9" s="195" t="s">
        <v>180</v>
      </c>
      <c r="E9" s="199" t="s">
        <v>339</v>
      </c>
      <c r="F9" s="6" t="s">
        <v>373</v>
      </c>
      <c r="G9" s="7">
        <v>41468</v>
      </c>
      <c r="H9" s="7">
        <v>41832</v>
      </c>
      <c r="I9" s="69">
        <v>549</v>
      </c>
      <c r="J9" s="69">
        <v>17000</v>
      </c>
      <c r="K9" s="82">
        <v>0.1</v>
      </c>
      <c r="L9" s="75">
        <v>1500</v>
      </c>
      <c r="M9" s="296">
        <f t="shared" si="1"/>
        <v>137.25</v>
      </c>
    </row>
    <row r="10" spans="1:15" ht="16.5" thickBot="1">
      <c r="A10" s="50" t="s">
        <v>179</v>
      </c>
      <c r="B10" s="5">
        <v>2012</v>
      </c>
      <c r="C10" s="167" t="s">
        <v>188</v>
      </c>
      <c r="D10" s="195" t="s">
        <v>180</v>
      </c>
      <c r="E10" s="199" t="s">
        <v>339</v>
      </c>
      <c r="F10" s="6" t="s">
        <v>374</v>
      </c>
      <c r="G10" s="7">
        <v>41468</v>
      </c>
      <c r="H10" s="7">
        <v>41832</v>
      </c>
      <c r="I10" s="69">
        <v>549</v>
      </c>
      <c r="J10" s="69">
        <v>17000</v>
      </c>
      <c r="K10" s="82">
        <v>0.1</v>
      </c>
      <c r="L10" s="75">
        <v>1500</v>
      </c>
      <c r="M10" s="297">
        <f t="shared" si="1"/>
        <v>137.25</v>
      </c>
    </row>
    <row r="11" spans="1:15" ht="16.5" thickBot="1">
      <c r="A11" s="50" t="s">
        <v>191</v>
      </c>
      <c r="B11" s="5">
        <v>2010</v>
      </c>
      <c r="C11" s="167" t="s">
        <v>346</v>
      </c>
      <c r="D11" s="194" t="s">
        <v>193</v>
      </c>
      <c r="E11" s="198" t="s">
        <v>89</v>
      </c>
      <c r="F11" s="6" t="s">
        <v>410</v>
      </c>
      <c r="G11" s="7">
        <v>41475</v>
      </c>
      <c r="H11" s="7">
        <v>41839</v>
      </c>
      <c r="I11" s="69">
        <v>2304.0000000000005</v>
      </c>
      <c r="J11" s="69">
        <v>82000</v>
      </c>
      <c r="K11" s="82">
        <v>0.1</v>
      </c>
      <c r="L11" s="75">
        <v>1500</v>
      </c>
      <c r="M11" s="298">
        <f>I11/4</f>
        <v>576.00000000000011</v>
      </c>
    </row>
    <row r="12" spans="1:15" ht="15.75">
      <c r="A12" s="50" t="s">
        <v>196</v>
      </c>
      <c r="B12" s="5">
        <v>2012</v>
      </c>
      <c r="C12" s="167" t="s">
        <v>201</v>
      </c>
      <c r="D12" s="196" t="s">
        <v>198</v>
      </c>
      <c r="E12" s="198" t="s">
        <v>336</v>
      </c>
      <c r="F12" s="6" t="s">
        <v>368</v>
      </c>
      <c r="G12" s="7">
        <v>41461</v>
      </c>
      <c r="H12" s="7">
        <v>41825</v>
      </c>
      <c r="I12" s="69">
        <v>495.00000000000006</v>
      </c>
      <c r="J12" s="69">
        <v>15000</v>
      </c>
      <c r="K12" s="82">
        <v>0.1</v>
      </c>
      <c r="L12" s="75">
        <v>1500</v>
      </c>
      <c r="M12" s="295">
        <f t="shared" ref="M12:M13" si="2">I12/4</f>
        <v>123.75000000000001</v>
      </c>
    </row>
    <row r="13" spans="1:15" ht="16.5" thickBot="1">
      <c r="A13" s="50" t="s">
        <v>196</v>
      </c>
      <c r="B13" s="5">
        <v>2012</v>
      </c>
      <c r="C13" s="167" t="s">
        <v>197</v>
      </c>
      <c r="D13" s="196" t="s">
        <v>198</v>
      </c>
      <c r="E13" s="198" t="s">
        <v>336</v>
      </c>
      <c r="F13" s="6" t="s">
        <v>369</v>
      </c>
      <c r="G13" s="7">
        <v>41461</v>
      </c>
      <c r="H13" s="7">
        <v>41825</v>
      </c>
      <c r="I13" s="69">
        <v>508.50000000000006</v>
      </c>
      <c r="J13" s="69">
        <v>15500</v>
      </c>
      <c r="K13" s="82">
        <v>0.1</v>
      </c>
      <c r="L13" s="75">
        <v>1500</v>
      </c>
      <c r="M13" s="297">
        <f t="shared" si="2"/>
        <v>127.12500000000001</v>
      </c>
    </row>
    <row r="14" spans="1:15" ht="16.5" thickBot="1">
      <c r="A14" s="50" t="s">
        <v>202</v>
      </c>
      <c r="B14" s="5">
        <v>1999</v>
      </c>
      <c r="C14" s="167" t="s">
        <v>203</v>
      </c>
      <c r="D14" s="196" t="s">
        <v>180</v>
      </c>
      <c r="E14" s="198" t="s">
        <v>287</v>
      </c>
      <c r="F14" s="6" t="s">
        <v>375</v>
      </c>
      <c r="G14" s="7">
        <v>41471</v>
      </c>
      <c r="H14" s="7">
        <v>41835</v>
      </c>
      <c r="I14" s="69">
        <v>166.8</v>
      </c>
      <c r="J14" s="69">
        <v>3200</v>
      </c>
      <c r="K14" s="82">
        <v>0.1</v>
      </c>
      <c r="L14" s="75">
        <v>0</v>
      </c>
      <c r="M14" s="295">
        <f t="shared" ref="M14:M19" si="3">I14/4</f>
        <v>41.7</v>
      </c>
      <c r="O14" t="s">
        <v>487</v>
      </c>
    </row>
    <row r="15" spans="1:15" ht="15.75">
      <c r="A15" s="50" t="s">
        <v>196</v>
      </c>
      <c r="B15" s="5">
        <v>2012</v>
      </c>
      <c r="C15" s="167" t="s">
        <v>205</v>
      </c>
      <c r="D15" s="194" t="s">
        <v>193</v>
      </c>
      <c r="E15" s="198" t="s">
        <v>336</v>
      </c>
      <c r="F15" s="6" t="s">
        <v>378</v>
      </c>
      <c r="G15" s="7">
        <v>41474</v>
      </c>
      <c r="H15" s="7">
        <v>41838</v>
      </c>
      <c r="I15" s="69">
        <v>481.50000000000006</v>
      </c>
      <c r="J15" s="69">
        <v>14500</v>
      </c>
      <c r="K15" s="82">
        <v>0.1</v>
      </c>
      <c r="L15" s="75">
        <v>1500</v>
      </c>
      <c r="M15" s="295">
        <f t="shared" si="3"/>
        <v>120.37500000000001</v>
      </c>
    </row>
    <row r="16" spans="1:15" ht="15.75">
      <c r="A16" s="50" t="s">
        <v>196</v>
      </c>
      <c r="B16" s="5">
        <v>2012</v>
      </c>
      <c r="C16" s="167" t="s">
        <v>242</v>
      </c>
      <c r="D16" s="194" t="s">
        <v>193</v>
      </c>
      <c r="E16" s="198" t="s">
        <v>336</v>
      </c>
      <c r="F16" s="6" t="s">
        <v>379</v>
      </c>
      <c r="G16" s="7">
        <v>41474</v>
      </c>
      <c r="H16" s="7">
        <v>41838</v>
      </c>
      <c r="I16" s="69">
        <v>481.50000000000006</v>
      </c>
      <c r="J16" s="69">
        <v>14500</v>
      </c>
      <c r="K16" s="82">
        <v>0.1</v>
      </c>
      <c r="L16" s="75">
        <v>1500</v>
      </c>
      <c r="M16" s="296">
        <f t="shared" si="3"/>
        <v>120.37500000000001</v>
      </c>
    </row>
    <row r="17" spans="1:15" ht="16.5" thickBot="1">
      <c r="A17" s="50" t="s">
        <v>196</v>
      </c>
      <c r="B17" s="5">
        <v>2012</v>
      </c>
      <c r="C17" s="167" t="s">
        <v>241</v>
      </c>
      <c r="D17" s="194" t="s">
        <v>193</v>
      </c>
      <c r="E17" s="198" t="s">
        <v>344</v>
      </c>
      <c r="F17" s="6" t="s">
        <v>380</v>
      </c>
      <c r="G17" s="7">
        <v>41474</v>
      </c>
      <c r="H17" s="7">
        <v>41838</v>
      </c>
      <c r="I17" s="69">
        <v>481.50000000000006</v>
      </c>
      <c r="J17" s="69">
        <v>14500</v>
      </c>
      <c r="K17" s="82">
        <v>0.1</v>
      </c>
      <c r="L17" s="75">
        <v>1500</v>
      </c>
      <c r="M17" s="297">
        <f t="shared" si="3"/>
        <v>120.37500000000001</v>
      </c>
    </row>
    <row r="18" spans="1:15" ht="16.5" thickBot="1">
      <c r="A18" s="50" t="s">
        <v>255</v>
      </c>
      <c r="B18" s="95">
        <v>2000</v>
      </c>
      <c r="C18" s="168" t="s">
        <v>256</v>
      </c>
      <c r="D18" s="196" t="s">
        <v>257</v>
      </c>
      <c r="E18" s="198" t="s">
        <v>287</v>
      </c>
      <c r="F18" s="6" t="s">
        <v>298</v>
      </c>
      <c r="G18" s="7">
        <v>41374</v>
      </c>
      <c r="H18" s="7">
        <v>41738</v>
      </c>
      <c r="I18" s="69">
        <v>179.1</v>
      </c>
      <c r="J18" s="69">
        <v>3300</v>
      </c>
      <c r="K18" s="82">
        <v>0.1</v>
      </c>
      <c r="L18" s="75">
        <v>1500</v>
      </c>
      <c r="M18" s="297">
        <f t="shared" si="3"/>
        <v>44.774999999999999</v>
      </c>
    </row>
    <row r="19" spans="1:15" ht="15.75">
      <c r="A19" s="50" t="s">
        <v>300</v>
      </c>
      <c r="B19" s="142">
        <v>2003</v>
      </c>
      <c r="C19" s="182" t="s">
        <v>301</v>
      </c>
      <c r="D19" s="193" t="s">
        <v>302</v>
      </c>
      <c r="E19" s="198" t="s">
        <v>287</v>
      </c>
      <c r="F19" s="6" t="s">
        <v>299</v>
      </c>
      <c r="G19" s="7">
        <v>41383</v>
      </c>
      <c r="H19" s="7">
        <v>41747</v>
      </c>
      <c r="I19" s="75">
        <v>878.4</v>
      </c>
      <c r="J19" s="75">
        <v>29200</v>
      </c>
      <c r="K19" s="82">
        <v>0.1</v>
      </c>
      <c r="L19" s="75">
        <v>1500</v>
      </c>
      <c r="M19" s="296">
        <f t="shared" si="3"/>
        <v>219.6</v>
      </c>
      <c r="O19" t="s">
        <v>488</v>
      </c>
    </row>
    <row r="20" spans="1:15" ht="15.75">
      <c r="A20" s="50" t="s">
        <v>303</v>
      </c>
      <c r="B20" s="142">
        <v>1994</v>
      </c>
      <c r="C20" s="182" t="s">
        <v>304</v>
      </c>
      <c r="D20" s="193" t="s">
        <v>271</v>
      </c>
      <c r="E20" s="198" t="s">
        <v>287</v>
      </c>
      <c r="F20" s="6" t="s">
        <v>305</v>
      </c>
      <c r="G20" s="7">
        <v>41383</v>
      </c>
      <c r="H20" s="7">
        <v>41747</v>
      </c>
      <c r="I20" s="75">
        <v>735.3</v>
      </c>
      <c r="J20" s="75">
        <v>23900</v>
      </c>
      <c r="K20" s="82">
        <v>0.1</v>
      </c>
      <c r="L20" s="75">
        <v>1500</v>
      </c>
      <c r="M20" s="296">
        <f t="shared" ref="M20:M21" si="4">I20/4</f>
        <v>183.82499999999999</v>
      </c>
    </row>
    <row r="21" spans="1:15" ht="16.5" thickBot="1">
      <c r="A21" s="50" t="s">
        <v>179</v>
      </c>
      <c r="B21" s="142">
        <v>2013</v>
      </c>
      <c r="C21" s="182" t="s">
        <v>306</v>
      </c>
      <c r="D21" s="196" t="s">
        <v>307</v>
      </c>
      <c r="E21" s="198" t="s">
        <v>338</v>
      </c>
      <c r="F21" s="6" t="s">
        <v>308</v>
      </c>
      <c r="G21" s="7">
        <v>41383</v>
      </c>
      <c r="H21" s="7">
        <v>41747</v>
      </c>
      <c r="I21" s="257">
        <v>610</v>
      </c>
      <c r="J21" s="257">
        <v>19258</v>
      </c>
      <c r="K21" s="82">
        <v>0.1</v>
      </c>
      <c r="L21" s="75">
        <v>1500</v>
      </c>
      <c r="M21" s="296">
        <f t="shared" si="4"/>
        <v>152.5</v>
      </c>
    </row>
    <row r="22" spans="1:15" ht="16.5" thickBot="1">
      <c r="A22" s="88" t="s">
        <v>394</v>
      </c>
      <c r="B22" s="142">
        <v>2010</v>
      </c>
      <c r="C22" s="182" t="s">
        <v>395</v>
      </c>
      <c r="D22" s="196" t="s">
        <v>396</v>
      </c>
      <c r="E22" s="202" t="s">
        <v>397</v>
      </c>
      <c r="F22" s="6" t="s">
        <v>398</v>
      </c>
      <c r="G22" s="7">
        <v>41466</v>
      </c>
      <c r="H22" s="7">
        <v>41830</v>
      </c>
      <c r="I22" s="257">
        <v>738.00000000000011</v>
      </c>
      <c r="J22" s="257">
        <v>24000</v>
      </c>
      <c r="K22" s="82">
        <v>0.1</v>
      </c>
      <c r="L22" s="75">
        <v>1500</v>
      </c>
      <c r="M22" s="298">
        <f>I22/4</f>
        <v>184.50000000000003</v>
      </c>
    </row>
    <row r="23" spans="1:15" ht="16.5" thickBot="1">
      <c r="A23" s="88" t="s">
        <v>413</v>
      </c>
      <c r="B23" s="142">
        <v>2012</v>
      </c>
      <c r="C23" s="182" t="s">
        <v>414</v>
      </c>
      <c r="D23" s="196" t="s">
        <v>415</v>
      </c>
      <c r="E23" s="202" t="s">
        <v>416</v>
      </c>
      <c r="F23" s="6" t="s">
        <v>417</v>
      </c>
      <c r="G23" s="7">
        <v>41479</v>
      </c>
      <c r="H23" s="7">
        <v>41843</v>
      </c>
      <c r="I23" s="257">
        <v>589.5</v>
      </c>
      <c r="J23" s="257">
        <v>18500</v>
      </c>
      <c r="K23" s="82">
        <v>0.1</v>
      </c>
      <c r="L23" s="75">
        <v>1500</v>
      </c>
      <c r="M23" s="298">
        <f>I23/4</f>
        <v>147.375</v>
      </c>
    </row>
    <row r="24" spans="1:15" ht="15.75" thickBot="1">
      <c r="M24" s="188"/>
    </row>
    <row r="25" spans="1:15" ht="15.75">
      <c r="A25" s="51" t="s">
        <v>265</v>
      </c>
      <c r="B25" s="5">
        <v>1987</v>
      </c>
      <c r="C25" s="167" t="s">
        <v>55</v>
      </c>
      <c r="D25" s="190" t="s">
        <v>84</v>
      </c>
      <c r="E25" s="198" t="s">
        <v>340</v>
      </c>
      <c r="F25" s="6" t="s">
        <v>269</v>
      </c>
      <c r="G25" s="7">
        <v>41275</v>
      </c>
      <c r="H25" s="7">
        <v>41639</v>
      </c>
      <c r="I25" s="69">
        <v>603</v>
      </c>
      <c r="J25" s="69">
        <v>21000</v>
      </c>
      <c r="K25" s="82">
        <v>0.1</v>
      </c>
      <c r="L25" s="75">
        <v>1500</v>
      </c>
      <c r="M25" s="295">
        <f>I25/4</f>
        <v>150.75</v>
      </c>
    </row>
    <row r="26" spans="1:15" ht="15.75">
      <c r="A26" s="51" t="s">
        <v>267</v>
      </c>
      <c r="B26" s="5">
        <v>1989</v>
      </c>
      <c r="C26" s="167" t="s">
        <v>67</v>
      </c>
      <c r="D26" s="190" t="s">
        <v>84</v>
      </c>
      <c r="E26" s="198" t="s">
        <v>340</v>
      </c>
      <c r="F26" s="6" t="s">
        <v>264</v>
      </c>
      <c r="G26" s="7">
        <v>41275</v>
      </c>
      <c r="H26" s="7">
        <v>41639</v>
      </c>
      <c r="I26" s="69">
        <v>414</v>
      </c>
      <c r="J26" s="69">
        <v>12000</v>
      </c>
      <c r="K26" s="82">
        <v>0.1</v>
      </c>
      <c r="L26" s="75">
        <v>1500</v>
      </c>
      <c r="M26" s="296">
        <f t="shared" ref="M26:M30" si="5">I26/4</f>
        <v>103.5</v>
      </c>
    </row>
    <row r="27" spans="1:15" ht="15.75">
      <c r="A27" s="51" t="s">
        <v>258</v>
      </c>
      <c r="B27" s="5">
        <v>1986</v>
      </c>
      <c r="C27" s="167" t="s">
        <v>58</v>
      </c>
      <c r="D27" s="190" t="s">
        <v>84</v>
      </c>
      <c r="E27" s="198" t="s">
        <v>340</v>
      </c>
      <c r="F27" s="6" t="s">
        <v>259</v>
      </c>
      <c r="G27" s="7">
        <v>41275</v>
      </c>
      <c r="H27" s="7">
        <v>41639</v>
      </c>
      <c r="I27" s="69">
        <v>360</v>
      </c>
      <c r="J27" s="69">
        <v>11000</v>
      </c>
      <c r="K27" s="82">
        <v>0.1</v>
      </c>
      <c r="L27" s="75">
        <v>1500</v>
      </c>
      <c r="M27" s="296">
        <f t="shared" si="5"/>
        <v>90</v>
      </c>
    </row>
    <row r="28" spans="1:15" ht="15.75">
      <c r="A28" s="51" t="s">
        <v>262</v>
      </c>
      <c r="B28" s="5">
        <v>1989</v>
      </c>
      <c r="C28" s="167" t="s">
        <v>59</v>
      </c>
      <c r="D28" s="190" t="s">
        <v>84</v>
      </c>
      <c r="E28" s="198" t="s">
        <v>340</v>
      </c>
      <c r="F28" s="6" t="s">
        <v>263</v>
      </c>
      <c r="G28" s="7">
        <v>41275</v>
      </c>
      <c r="H28" s="7">
        <v>41639</v>
      </c>
      <c r="I28" s="69">
        <v>400.5</v>
      </c>
      <c r="J28" s="69">
        <v>13000</v>
      </c>
      <c r="K28" s="82">
        <v>0.1</v>
      </c>
      <c r="L28" s="75">
        <v>1500</v>
      </c>
      <c r="M28" s="296">
        <f t="shared" si="5"/>
        <v>100.125</v>
      </c>
    </row>
    <row r="29" spans="1:15" ht="15.75">
      <c r="A29" s="51" t="s">
        <v>266</v>
      </c>
      <c r="B29" s="5">
        <v>2007</v>
      </c>
      <c r="C29" s="167" t="s">
        <v>81</v>
      </c>
      <c r="D29" s="194" t="s">
        <v>86</v>
      </c>
      <c r="E29" s="198" t="s">
        <v>341</v>
      </c>
      <c r="F29" s="6" t="s">
        <v>261</v>
      </c>
      <c r="G29" s="7">
        <v>41275</v>
      </c>
      <c r="H29" s="7">
        <v>41639</v>
      </c>
      <c r="I29" s="69">
        <v>630</v>
      </c>
      <c r="J29" s="69">
        <v>22000</v>
      </c>
      <c r="K29" s="82">
        <v>0.1</v>
      </c>
      <c r="L29" s="75">
        <v>1500</v>
      </c>
      <c r="M29" s="296">
        <f t="shared" si="5"/>
        <v>157.5</v>
      </c>
    </row>
    <row r="30" spans="1:15" ht="16.5" thickBot="1">
      <c r="A30" s="56" t="s">
        <v>268</v>
      </c>
      <c r="B30" s="25">
        <v>2003</v>
      </c>
      <c r="C30" s="180" t="s">
        <v>62</v>
      </c>
      <c r="D30" s="197" t="s">
        <v>86</v>
      </c>
      <c r="E30" s="198" t="s">
        <v>342</v>
      </c>
      <c r="F30" s="26" t="s">
        <v>260</v>
      </c>
      <c r="G30" s="7">
        <v>41275</v>
      </c>
      <c r="H30" s="7">
        <v>41639</v>
      </c>
      <c r="I30" s="70">
        <v>162.9</v>
      </c>
      <c r="J30" s="70">
        <v>2700</v>
      </c>
      <c r="K30" s="82">
        <v>0.1</v>
      </c>
      <c r="L30" s="75">
        <v>1500</v>
      </c>
      <c r="M30" s="297">
        <f t="shared" si="5"/>
        <v>40.725000000000001</v>
      </c>
    </row>
    <row r="31" spans="1:15">
      <c r="M31" s="188"/>
    </row>
    <row r="33" spans="6:13">
      <c r="F33" s="6" t="s">
        <v>269</v>
      </c>
      <c r="G33" s="6" t="s">
        <v>264</v>
      </c>
      <c r="H33" s="6" t="s">
        <v>259</v>
      </c>
      <c r="I33" s="6" t="s">
        <v>263</v>
      </c>
      <c r="J33" s="6" t="s">
        <v>261</v>
      </c>
      <c r="K33" s="26" t="s">
        <v>260</v>
      </c>
      <c r="M33" t="s">
        <v>485</v>
      </c>
    </row>
  </sheetData>
  <mergeCells count="11">
    <mergeCell ref="G1:H2"/>
    <mergeCell ref="I1:I2"/>
    <mergeCell ref="J1:J2"/>
    <mergeCell ref="K1:K2"/>
    <mergeCell ref="L1:L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"/>
  <sheetViews>
    <sheetView tabSelected="1" topLeftCell="A67" workbookViewId="0">
      <selection activeCell="F104" sqref="F104"/>
    </sheetView>
  </sheetViews>
  <sheetFormatPr defaultRowHeight="15"/>
  <cols>
    <col min="1" max="1" width="14.85546875" style="502" customWidth="1"/>
    <col min="2" max="2" width="58.5703125" style="502" customWidth="1"/>
    <col min="3" max="3" width="16.28515625" style="505" customWidth="1"/>
    <col min="4" max="4" width="16.28515625" style="506" customWidth="1"/>
    <col min="5" max="5" width="56" style="506" customWidth="1"/>
    <col min="6" max="6" width="16.28515625" style="502" customWidth="1"/>
    <col min="7" max="9" width="17.85546875" style="502" customWidth="1"/>
    <col min="10" max="16384" width="9.140625" style="502"/>
  </cols>
  <sheetData>
    <row r="1" spans="1:9" ht="15.75" customHeight="1">
      <c r="A1" s="578"/>
      <c r="B1" s="579" t="s">
        <v>0</v>
      </c>
      <c r="C1" s="579" t="s">
        <v>80</v>
      </c>
      <c r="D1" s="579" t="s">
        <v>1</v>
      </c>
      <c r="E1" s="579" t="s">
        <v>82</v>
      </c>
      <c r="F1" s="579" t="s">
        <v>856</v>
      </c>
      <c r="G1" s="577" t="s">
        <v>247</v>
      </c>
      <c r="H1" s="577" t="s">
        <v>252</v>
      </c>
      <c r="I1" s="577"/>
    </row>
    <row r="2" spans="1:9" ht="64.5" customHeight="1">
      <c r="A2" s="578"/>
      <c r="B2" s="579"/>
      <c r="C2" s="579"/>
      <c r="D2" s="579"/>
      <c r="E2" s="579"/>
      <c r="F2" s="579"/>
      <c r="G2" s="577"/>
      <c r="H2" s="529" t="s">
        <v>250</v>
      </c>
      <c r="I2" s="529" t="s">
        <v>251</v>
      </c>
    </row>
    <row r="3" spans="1:9" ht="14.1" customHeight="1">
      <c r="A3" s="509">
        <v>1</v>
      </c>
      <c r="B3" s="510" t="s">
        <v>722</v>
      </c>
      <c r="C3" s="511">
        <v>2008</v>
      </c>
      <c r="D3" s="525" t="s">
        <v>725</v>
      </c>
      <c r="E3" s="512" t="s">
        <v>86</v>
      </c>
      <c r="F3" s="513">
        <v>4000</v>
      </c>
      <c r="G3" s="530">
        <v>15000</v>
      </c>
      <c r="H3" s="530">
        <v>10000</v>
      </c>
      <c r="I3" s="530">
        <v>2000</v>
      </c>
    </row>
    <row r="4" spans="1:9" ht="14.1" customHeight="1">
      <c r="A4" s="509">
        <v>3</v>
      </c>
      <c r="B4" s="510" t="s">
        <v>722</v>
      </c>
      <c r="C4" s="511">
        <v>2008</v>
      </c>
      <c r="D4" s="526" t="s">
        <v>726</v>
      </c>
      <c r="E4" s="512" t="s">
        <v>86</v>
      </c>
      <c r="F4" s="513">
        <v>4000</v>
      </c>
      <c r="G4" s="530">
        <v>15000</v>
      </c>
      <c r="H4" s="530">
        <v>10000</v>
      </c>
      <c r="I4" s="530">
        <v>2000</v>
      </c>
    </row>
    <row r="5" spans="1:9" ht="14.1" customHeight="1">
      <c r="A5" s="509">
        <v>4</v>
      </c>
      <c r="B5" s="510" t="s">
        <v>815</v>
      </c>
      <c r="C5" s="511">
        <v>1993</v>
      </c>
      <c r="D5" s="525" t="s">
        <v>816</v>
      </c>
      <c r="E5" s="514" t="s">
        <v>801</v>
      </c>
      <c r="F5" s="513">
        <v>40000</v>
      </c>
      <c r="G5" s="530">
        <v>15000</v>
      </c>
      <c r="H5" s="530">
        <v>10000</v>
      </c>
      <c r="I5" s="530">
        <v>2000</v>
      </c>
    </row>
    <row r="6" spans="1:9" ht="14.1" customHeight="1">
      <c r="A6" s="509">
        <v>5</v>
      </c>
      <c r="B6" s="510" t="s">
        <v>727</v>
      </c>
      <c r="C6" s="511">
        <v>2013</v>
      </c>
      <c r="D6" s="525" t="s">
        <v>887</v>
      </c>
      <c r="E6" s="515" t="s">
        <v>710</v>
      </c>
      <c r="F6" s="513">
        <v>8500</v>
      </c>
      <c r="G6" s="530">
        <v>15000</v>
      </c>
      <c r="H6" s="530">
        <v>10000</v>
      </c>
      <c r="I6" s="530">
        <v>2000</v>
      </c>
    </row>
    <row r="7" spans="1:9" ht="14.1" customHeight="1">
      <c r="A7" s="509">
        <v>6</v>
      </c>
      <c r="B7" s="510" t="s">
        <v>727</v>
      </c>
      <c r="C7" s="511">
        <v>2013</v>
      </c>
      <c r="D7" s="525" t="s">
        <v>888</v>
      </c>
      <c r="E7" s="515" t="s">
        <v>710</v>
      </c>
      <c r="F7" s="513">
        <v>8500</v>
      </c>
      <c r="G7" s="530">
        <v>15000</v>
      </c>
      <c r="H7" s="530">
        <v>10000</v>
      </c>
      <c r="I7" s="530">
        <v>2000</v>
      </c>
    </row>
    <row r="8" spans="1:9" ht="14.1" customHeight="1">
      <c r="A8" s="509">
        <v>7</v>
      </c>
      <c r="B8" s="510" t="s">
        <v>727</v>
      </c>
      <c r="C8" s="511">
        <v>2013</v>
      </c>
      <c r="D8" s="526" t="s">
        <v>889</v>
      </c>
      <c r="E8" s="515" t="s">
        <v>710</v>
      </c>
      <c r="F8" s="513">
        <v>8500</v>
      </c>
      <c r="G8" s="530">
        <v>15000</v>
      </c>
      <c r="H8" s="530">
        <v>10000</v>
      </c>
      <c r="I8" s="530">
        <v>2000</v>
      </c>
    </row>
    <row r="9" spans="1:9" ht="14.1" customHeight="1">
      <c r="A9" s="509">
        <v>8</v>
      </c>
      <c r="B9" s="510" t="s">
        <v>196</v>
      </c>
      <c r="C9" s="511">
        <v>2012</v>
      </c>
      <c r="D9" s="525" t="s">
        <v>730</v>
      </c>
      <c r="E9" s="515" t="s">
        <v>731</v>
      </c>
      <c r="F9" s="513">
        <v>5500</v>
      </c>
      <c r="G9" s="530">
        <v>15000</v>
      </c>
      <c r="H9" s="530">
        <v>10000</v>
      </c>
      <c r="I9" s="530">
        <v>2000</v>
      </c>
    </row>
    <row r="10" spans="1:9" ht="14.1" customHeight="1">
      <c r="A10" s="509">
        <v>9</v>
      </c>
      <c r="B10" s="510" t="s">
        <v>196</v>
      </c>
      <c r="C10" s="511">
        <v>2012</v>
      </c>
      <c r="D10" s="525" t="s">
        <v>890</v>
      </c>
      <c r="E10" s="515" t="s">
        <v>731</v>
      </c>
      <c r="F10" s="513">
        <v>5500</v>
      </c>
      <c r="G10" s="530">
        <v>15000</v>
      </c>
      <c r="H10" s="530">
        <v>10000</v>
      </c>
      <c r="I10" s="530">
        <v>2000</v>
      </c>
    </row>
    <row r="11" spans="1:9" ht="14.1" customHeight="1">
      <c r="A11" s="509">
        <v>10</v>
      </c>
      <c r="B11" s="510" t="s">
        <v>743</v>
      </c>
      <c r="C11" s="511">
        <v>1998</v>
      </c>
      <c r="D11" s="525" t="s">
        <v>742</v>
      </c>
      <c r="E11" s="514" t="s">
        <v>744</v>
      </c>
      <c r="F11" s="513">
        <v>5000</v>
      </c>
      <c r="G11" s="530">
        <v>15000</v>
      </c>
      <c r="H11" s="530">
        <v>10000</v>
      </c>
      <c r="I11" s="530">
        <v>2000</v>
      </c>
    </row>
    <row r="12" spans="1:9" ht="14.1" customHeight="1">
      <c r="A12" s="509">
        <v>11</v>
      </c>
      <c r="B12" s="510" t="s">
        <v>179</v>
      </c>
      <c r="C12" s="511">
        <v>2012</v>
      </c>
      <c r="D12" s="525" t="s">
        <v>732</v>
      </c>
      <c r="E12" s="511" t="s">
        <v>180</v>
      </c>
      <c r="F12" s="513">
        <v>8000</v>
      </c>
      <c r="G12" s="530">
        <v>15000</v>
      </c>
      <c r="H12" s="530">
        <v>10000</v>
      </c>
      <c r="I12" s="530">
        <v>2000</v>
      </c>
    </row>
    <row r="13" spans="1:9" ht="14.1" customHeight="1">
      <c r="A13" s="509">
        <v>12</v>
      </c>
      <c r="B13" s="510" t="s">
        <v>179</v>
      </c>
      <c r="C13" s="511">
        <v>2012</v>
      </c>
      <c r="D13" s="525" t="s">
        <v>733</v>
      </c>
      <c r="E13" s="511" t="s">
        <v>180</v>
      </c>
      <c r="F13" s="513">
        <v>8000</v>
      </c>
      <c r="G13" s="530">
        <v>15000</v>
      </c>
      <c r="H13" s="530">
        <v>10000</v>
      </c>
      <c r="I13" s="530">
        <v>2000</v>
      </c>
    </row>
    <row r="14" spans="1:9" ht="14.1" customHeight="1">
      <c r="A14" s="509">
        <v>13</v>
      </c>
      <c r="B14" s="510" t="s">
        <v>179</v>
      </c>
      <c r="C14" s="511">
        <v>2012</v>
      </c>
      <c r="D14" s="525" t="s">
        <v>734</v>
      </c>
      <c r="E14" s="511" t="s">
        <v>180</v>
      </c>
      <c r="F14" s="513">
        <v>8000</v>
      </c>
      <c r="G14" s="530">
        <v>15000</v>
      </c>
      <c r="H14" s="530">
        <v>10000</v>
      </c>
      <c r="I14" s="530">
        <v>2000</v>
      </c>
    </row>
    <row r="15" spans="1:9" ht="14.1" customHeight="1">
      <c r="A15" s="509">
        <v>14</v>
      </c>
      <c r="B15" s="510" t="s">
        <v>179</v>
      </c>
      <c r="C15" s="511">
        <v>2012</v>
      </c>
      <c r="D15" s="525" t="s">
        <v>735</v>
      </c>
      <c r="E15" s="511" t="s">
        <v>180</v>
      </c>
      <c r="F15" s="513">
        <v>8000</v>
      </c>
      <c r="G15" s="530">
        <v>15000</v>
      </c>
      <c r="H15" s="530">
        <v>10000</v>
      </c>
      <c r="I15" s="530">
        <v>2000</v>
      </c>
    </row>
    <row r="16" spans="1:9" ht="14.1" customHeight="1">
      <c r="A16" s="509">
        <v>15</v>
      </c>
      <c r="B16" s="510" t="s">
        <v>191</v>
      </c>
      <c r="C16" s="511">
        <v>2010</v>
      </c>
      <c r="D16" s="525" t="s">
        <v>736</v>
      </c>
      <c r="E16" s="514" t="s">
        <v>800</v>
      </c>
      <c r="F16" s="513">
        <v>18000</v>
      </c>
      <c r="G16" s="530">
        <v>15000</v>
      </c>
      <c r="H16" s="530">
        <v>10000</v>
      </c>
      <c r="I16" s="530">
        <v>2000</v>
      </c>
    </row>
    <row r="17" spans="1:9" ht="14.1" customHeight="1">
      <c r="A17" s="509">
        <v>17</v>
      </c>
      <c r="B17" s="510" t="s">
        <v>196</v>
      </c>
      <c r="C17" s="511">
        <v>2012</v>
      </c>
      <c r="D17" s="525" t="s">
        <v>737</v>
      </c>
      <c r="E17" s="514" t="s">
        <v>800</v>
      </c>
      <c r="F17" s="513">
        <v>4000</v>
      </c>
      <c r="G17" s="530">
        <v>15000</v>
      </c>
      <c r="H17" s="530">
        <v>10000</v>
      </c>
      <c r="I17" s="530">
        <v>2000</v>
      </c>
    </row>
    <row r="18" spans="1:9" ht="14.1" customHeight="1">
      <c r="A18" s="509">
        <v>18</v>
      </c>
      <c r="B18" s="510" t="s">
        <v>196</v>
      </c>
      <c r="C18" s="511">
        <v>2012</v>
      </c>
      <c r="D18" s="525" t="s">
        <v>738</v>
      </c>
      <c r="E18" s="514" t="s">
        <v>800</v>
      </c>
      <c r="F18" s="513">
        <v>4000</v>
      </c>
      <c r="G18" s="530">
        <v>15000</v>
      </c>
      <c r="H18" s="530">
        <v>10000</v>
      </c>
      <c r="I18" s="530">
        <v>2000</v>
      </c>
    </row>
    <row r="19" spans="1:9" ht="14.1" customHeight="1">
      <c r="A19" s="509">
        <v>19</v>
      </c>
      <c r="B19" s="510" t="s">
        <v>196</v>
      </c>
      <c r="C19" s="511">
        <v>2012</v>
      </c>
      <c r="D19" s="525" t="s">
        <v>739</v>
      </c>
      <c r="E19" s="514" t="s">
        <v>800</v>
      </c>
      <c r="F19" s="513">
        <v>4000</v>
      </c>
      <c r="G19" s="530">
        <v>15000</v>
      </c>
      <c r="H19" s="530">
        <v>10000</v>
      </c>
      <c r="I19" s="530">
        <v>2000</v>
      </c>
    </row>
    <row r="20" spans="1:9" ht="14.1" customHeight="1">
      <c r="A20" s="509">
        <v>20</v>
      </c>
      <c r="B20" s="510" t="s">
        <v>394</v>
      </c>
      <c r="C20" s="511">
        <v>2010</v>
      </c>
      <c r="D20" s="525" t="s">
        <v>740</v>
      </c>
      <c r="E20" s="511" t="s">
        <v>396</v>
      </c>
      <c r="F20" s="513">
        <v>12000</v>
      </c>
      <c r="G20" s="530">
        <v>15000</v>
      </c>
      <c r="H20" s="530">
        <v>10000</v>
      </c>
      <c r="I20" s="530">
        <v>2000</v>
      </c>
    </row>
    <row r="21" spans="1:9" ht="14.1" customHeight="1">
      <c r="A21" s="509">
        <v>21</v>
      </c>
      <c r="B21" s="510" t="s">
        <v>413</v>
      </c>
      <c r="C21" s="511">
        <v>2012</v>
      </c>
      <c r="D21" s="525" t="s">
        <v>741</v>
      </c>
      <c r="E21" s="515" t="s">
        <v>710</v>
      </c>
      <c r="F21" s="513">
        <v>6500</v>
      </c>
      <c r="G21" s="530">
        <v>15000</v>
      </c>
      <c r="H21" s="530">
        <v>10000</v>
      </c>
      <c r="I21" s="530">
        <v>2000</v>
      </c>
    </row>
    <row r="22" spans="1:9" ht="14.1" customHeight="1">
      <c r="A22" s="509">
        <v>22</v>
      </c>
      <c r="B22" s="510" t="s">
        <v>727</v>
      </c>
      <c r="C22" s="511">
        <v>2014</v>
      </c>
      <c r="D22" s="525" t="s">
        <v>818</v>
      </c>
      <c r="E22" s="515" t="s">
        <v>710</v>
      </c>
      <c r="F22" s="513">
        <v>8500</v>
      </c>
      <c r="G22" s="530">
        <v>15000</v>
      </c>
      <c r="H22" s="530">
        <v>10000</v>
      </c>
      <c r="I22" s="530">
        <v>2000</v>
      </c>
    </row>
    <row r="23" spans="1:9" ht="14.1" customHeight="1">
      <c r="A23" s="509">
        <v>23</v>
      </c>
      <c r="B23" s="510" t="s">
        <v>727</v>
      </c>
      <c r="C23" s="511">
        <v>2013</v>
      </c>
      <c r="D23" s="526" t="s">
        <v>891</v>
      </c>
      <c r="E23" s="515" t="s">
        <v>710</v>
      </c>
      <c r="F23" s="513">
        <v>8500</v>
      </c>
      <c r="G23" s="530">
        <v>15000</v>
      </c>
      <c r="H23" s="530">
        <v>10000</v>
      </c>
      <c r="I23" s="530">
        <v>2000</v>
      </c>
    </row>
    <row r="24" spans="1:9" ht="14.1" customHeight="1">
      <c r="A24" s="509">
        <v>24</v>
      </c>
      <c r="B24" s="510" t="s">
        <v>209</v>
      </c>
      <c r="C24" s="511">
        <v>2011</v>
      </c>
      <c r="D24" s="525" t="s">
        <v>762</v>
      </c>
      <c r="E24" s="515" t="s">
        <v>710</v>
      </c>
      <c r="F24" s="513">
        <v>4500</v>
      </c>
      <c r="G24" s="530">
        <v>15000</v>
      </c>
      <c r="H24" s="530">
        <v>10000</v>
      </c>
      <c r="I24" s="530">
        <v>2000</v>
      </c>
    </row>
    <row r="25" spans="1:9" ht="14.1" customHeight="1">
      <c r="A25" s="509">
        <v>25</v>
      </c>
      <c r="B25" s="510" t="s">
        <v>179</v>
      </c>
      <c r="C25" s="511">
        <v>2013</v>
      </c>
      <c r="D25" s="525" t="s">
        <v>830</v>
      </c>
      <c r="E25" s="515" t="s">
        <v>764</v>
      </c>
      <c r="F25" s="513">
        <v>8000</v>
      </c>
      <c r="G25" s="530">
        <v>15000</v>
      </c>
      <c r="H25" s="530">
        <v>10000</v>
      </c>
      <c r="I25" s="530">
        <v>2000</v>
      </c>
    </row>
    <row r="26" spans="1:9" ht="14.1" customHeight="1">
      <c r="A26" s="509">
        <v>26</v>
      </c>
      <c r="B26" s="510" t="s">
        <v>767</v>
      </c>
      <c r="C26" s="511">
        <v>2008</v>
      </c>
      <c r="D26" s="525" t="s">
        <v>768</v>
      </c>
      <c r="E26" s="515" t="s">
        <v>771</v>
      </c>
      <c r="F26" s="513">
        <v>25000</v>
      </c>
      <c r="G26" s="530">
        <v>15000</v>
      </c>
      <c r="H26" s="530">
        <v>10000</v>
      </c>
      <c r="I26" s="530">
        <v>2000</v>
      </c>
    </row>
    <row r="27" spans="1:9" ht="14.1" customHeight="1">
      <c r="A27" s="509">
        <v>27</v>
      </c>
      <c r="B27" s="510" t="s">
        <v>767</v>
      </c>
      <c r="C27" s="511">
        <v>2008</v>
      </c>
      <c r="D27" s="525" t="s">
        <v>819</v>
      </c>
      <c r="E27" s="514" t="s">
        <v>771</v>
      </c>
      <c r="F27" s="513">
        <v>25000</v>
      </c>
      <c r="G27" s="530">
        <v>15000</v>
      </c>
      <c r="H27" s="530">
        <v>10000</v>
      </c>
      <c r="I27" s="530">
        <v>2000</v>
      </c>
    </row>
    <row r="28" spans="1:9" ht="14.1" customHeight="1">
      <c r="A28" s="509">
        <v>28</v>
      </c>
      <c r="B28" s="510" t="s">
        <v>767</v>
      </c>
      <c r="C28" s="511">
        <v>2008</v>
      </c>
      <c r="D28" s="525" t="s">
        <v>817</v>
      </c>
      <c r="E28" s="514" t="s">
        <v>771</v>
      </c>
      <c r="F28" s="513">
        <v>25000</v>
      </c>
      <c r="G28" s="530">
        <v>15000</v>
      </c>
      <c r="H28" s="530">
        <v>10000</v>
      </c>
      <c r="I28" s="530">
        <v>2000</v>
      </c>
    </row>
    <row r="29" spans="1:9" ht="14.1" customHeight="1">
      <c r="A29" s="509">
        <v>29</v>
      </c>
      <c r="B29" s="510" t="s">
        <v>767</v>
      </c>
      <c r="C29" s="511">
        <v>2008</v>
      </c>
      <c r="D29" s="525" t="s">
        <v>769</v>
      </c>
      <c r="E29" s="514" t="s">
        <v>771</v>
      </c>
      <c r="F29" s="513">
        <v>25000</v>
      </c>
      <c r="G29" s="530">
        <v>15000</v>
      </c>
      <c r="H29" s="530">
        <v>10000</v>
      </c>
      <c r="I29" s="530">
        <v>2000</v>
      </c>
    </row>
    <row r="30" spans="1:9" ht="14.1" customHeight="1">
      <c r="A30" s="509">
        <v>30</v>
      </c>
      <c r="B30" s="510" t="s">
        <v>5</v>
      </c>
      <c r="C30" s="511">
        <v>1997</v>
      </c>
      <c r="D30" s="525" t="s">
        <v>793</v>
      </c>
      <c r="E30" s="514" t="s">
        <v>772</v>
      </c>
      <c r="F30" s="513">
        <v>20000</v>
      </c>
      <c r="G30" s="530">
        <v>15000</v>
      </c>
      <c r="H30" s="530">
        <v>10000</v>
      </c>
      <c r="I30" s="530">
        <v>2000</v>
      </c>
    </row>
    <row r="31" spans="1:9" ht="14.1" customHeight="1">
      <c r="A31" s="509">
        <v>31</v>
      </c>
      <c r="B31" s="510" t="s">
        <v>13</v>
      </c>
      <c r="C31" s="511">
        <v>1992</v>
      </c>
      <c r="D31" s="525" t="s">
        <v>794</v>
      </c>
      <c r="E31" s="511" t="s">
        <v>791</v>
      </c>
      <c r="F31" s="513">
        <v>20000</v>
      </c>
      <c r="G31" s="530">
        <v>15000</v>
      </c>
      <c r="H31" s="530">
        <v>10000</v>
      </c>
      <c r="I31" s="530">
        <v>2000</v>
      </c>
    </row>
    <row r="32" spans="1:9" ht="14.1" customHeight="1">
      <c r="A32" s="509">
        <v>32</v>
      </c>
      <c r="B32" s="510" t="s">
        <v>431</v>
      </c>
      <c r="C32" s="511">
        <v>1996</v>
      </c>
      <c r="D32" s="525" t="s">
        <v>795</v>
      </c>
      <c r="E32" s="511" t="s">
        <v>430</v>
      </c>
      <c r="F32" s="513">
        <v>13000</v>
      </c>
      <c r="G32" s="530">
        <v>15000</v>
      </c>
      <c r="H32" s="530">
        <v>10000</v>
      </c>
      <c r="I32" s="530">
        <v>2000</v>
      </c>
    </row>
    <row r="33" spans="1:9" ht="14.1" customHeight="1">
      <c r="A33" s="509">
        <v>33</v>
      </c>
      <c r="B33" s="510" t="s">
        <v>214</v>
      </c>
      <c r="C33" s="511">
        <v>2011</v>
      </c>
      <c r="D33" s="525" t="s">
        <v>820</v>
      </c>
      <c r="E33" s="511" t="s">
        <v>396</v>
      </c>
      <c r="F33" s="513">
        <v>20000</v>
      </c>
      <c r="G33" s="530">
        <v>15000</v>
      </c>
      <c r="H33" s="530">
        <v>10000</v>
      </c>
      <c r="I33" s="530">
        <v>2000</v>
      </c>
    </row>
    <row r="34" spans="1:9" ht="14.1" customHeight="1">
      <c r="A34" s="509">
        <v>34</v>
      </c>
      <c r="B34" s="510" t="s">
        <v>796</v>
      </c>
      <c r="C34" s="511">
        <v>2014</v>
      </c>
      <c r="D34" s="517" t="s">
        <v>797</v>
      </c>
      <c r="E34" s="511" t="s">
        <v>799</v>
      </c>
      <c r="F34" s="513">
        <v>30000</v>
      </c>
      <c r="G34" s="530">
        <v>15000</v>
      </c>
      <c r="H34" s="530">
        <v>10000</v>
      </c>
      <c r="I34" s="530">
        <v>2000</v>
      </c>
    </row>
    <row r="35" spans="1:9" ht="14.1" customHeight="1">
      <c r="A35" s="509">
        <v>35</v>
      </c>
      <c r="B35" s="510" t="s">
        <v>796</v>
      </c>
      <c r="C35" s="511">
        <v>2014</v>
      </c>
      <c r="D35" s="517" t="s">
        <v>798</v>
      </c>
      <c r="E35" s="514" t="s">
        <v>799</v>
      </c>
      <c r="F35" s="513">
        <v>30000</v>
      </c>
      <c r="G35" s="530">
        <v>15000</v>
      </c>
      <c r="H35" s="530">
        <v>10000</v>
      </c>
      <c r="I35" s="530">
        <v>2000</v>
      </c>
    </row>
    <row r="36" spans="1:9" ht="14.1" customHeight="1">
      <c r="A36" s="509">
        <v>36</v>
      </c>
      <c r="B36" s="510" t="s">
        <v>5</v>
      </c>
      <c r="C36" s="511">
        <v>1996</v>
      </c>
      <c r="D36" s="525" t="s">
        <v>792</v>
      </c>
      <c r="E36" s="514" t="s">
        <v>772</v>
      </c>
      <c r="F36" s="513">
        <v>30000</v>
      </c>
      <c r="G36" s="530">
        <v>15000</v>
      </c>
      <c r="H36" s="530">
        <v>10000</v>
      </c>
      <c r="I36" s="530">
        <v>2000</v>
      </c>
    </row>
    <row r="37" spans="1:9" ht="14.1" customHeight="1">
      <c r="A37" s="509">
        <v>37</v>
      </c>
      <c r="B37" s="510" t="s">
        <v>804</v>
      </c>
      <c r="C37" s="511">
        <v>1996</v>
      </c>
      <c r="D37" s="525" t="s">
        <v>805</v>
      </c>
      <c r="E37" s="514" t="s">
        <v>806</v>
      </c>
      <c r="F37" s="513">
        <v>20000</v>
      </c>
      <c r="G37" s="530">
        <v>15000</v>
      </c>
      <c r="H37" s="530">
        <v>10000</v>
      </c>
      <c r="I37" s="530">
        <v>2000</v>
      </c>
    </row>
    <row r="38" spans="1:9" ht="14.1" customHeight="1">
      <c r="A38" s="509">
        <v>40</v>
      </c>
      <c r="B38" s="509" t="s">
        <v>271</v>
      </c>
      <c r="C38" s="511">
        <v>2014</v>
      </c>
      <c r="D38" s="525" t="s">
        <v>802</v>
      </c>
      <c r="E38" s="517"/>
      <c r="F38" s="513">
        <v>30000</v>
      </c>
      <c r="G38" s="530">
        <v>15000</v>
      </c>
      <c r="H38" s="530">
        <v>10000</v>
      </c>
      <c r="I38" s="530">
        <v>2000</v>
      </c>
    </row>
    <row r="39" spans="1:9" ht="14.1" customHeight="1">
      <c r="A39" s="509">
        <v>41</v>
      </c>
      <c r="B39" s="516" t="s">
        <v>271</v>
      </c>
      <c r="C39" s="511">
        <v>2014</v>
      </c>
      <c r="D39" s="525" t="s">
        <v>803</v>
      </c>
      <c r="E39" s="517"/>
      <c r="F39" s="513">
        <v>30000</v>
      </c>
      <c r="G39" s="530">
        <v>15000</v>
      </c>
      <c r="H39" s="530">
        <v>10000</v>
      </c>
      <c r="I39" s="530">
        <v>2000</v>
      </c>
    </row>
    <row r="40" spans="1:9" ht="14.1" customHeight="1">
      <c r="A40" s="509">
        <v>43</v>
      </c>
      <c r="B40" s="509" t="s">
        <v>480</v>
      </c>
      <c r="C40" s="511">
        <v>2007</v>
      </c>
      <c r="D40" s="517" t="s">
        <v>107</v>
      </c>
      <c r="E40" s="517" t="s">
        <v>437</v>
      </c>
      <c r="F40" s="513">
        <v>6000</v>
      </c>
      <c r="G40" s="530">
        <v>15000</v>
      </c>
      <c r="H40" s="530">
        <v>10000</v>
      </c>
      <c r="I40" s="530">
        <v>2000</v>
      </c>
    </row>
    <row r="41" spans="1:9" ht="14.1" customHeight="1">
      <c r="A41" s="509">
        <v>44</v>
      </c>
      <c r="B41" s="509" t="s">
        <v>65</v>
      </c>
      <c r="C41" s="518">
        <v>2008</v>
      </c>
      <c r="D41" s="525" t="s">
        <v>821</v>
      </c>
      <c r="E41" s="514" t="s">
        <v>801</v>
      </c>
      <c r="F41" s="513">
        <v>4000</v>
      </c>
      <c r="G41" s="530">
        <v>15000</v>
      </c>
      <c r="H41" s="530">
        <v>10000</v>
      </c>
      <c r="I41" s="530">
        <v>2000</v>
      </c>
    </row>
    <row r="42" spans="1:9" ht="14.1" customHeight="1">
      <c r="A42" s="509">
        <v>45</v>
      </c>
      <c r="B42" s="516" t="s">
        <v>822</v>
      </c>
      <c r="C42" s="518">
        <v>1988</v>
      </c>
      <c r="D42" s="525" t="s">
        <v>823</v>
      </c>
      <c r="E42" s="519" t="s">
        <v>177</v>
      </c>
      <c r="F42" s="513">
        <v>12000</v>
      </c>
      <c r="G42" s="530">
        <v>15000</v>
      </c>
      <c r="H42" s="530">
        <v>10000</v>
      </c>
      <c r="I42" s="530">
        <v>2000</v>
      </c>
    </row>
    <row r="43" spans="1:9" ht="14.1" customHeight="1">
      <c r="A43" s="509">
        <v>46</v>
      </c>
      <c r="B43" s="509" t="s">
        <v>176</v>
      </c>
      <c r="C43" s="511">
        <v>2010</v>
      </c>
      <c r="D43" s="517" t="s">
        <v>175</v>
      </c>
      <c r="E43" s="517" t="s">
        <v>177</v>
      </c>
      <c r="F43" s="513">
        <v>6500</v>
      </c>
      <c r="G43" s="530">
        <v>15000</v>
      </c>
      <c r="H43" s="530">
        <v>10000</v>
      </c>
      <c r="I43" s="530">
        <v>2000</v>
      </c>
    </row>
    <row r="44" spans="1:9" ht="14.1" customHeight="1">
      <c r="A44" s="509">
        <v>47</v>
      </c>
      <c r="B44" s="516" t="s">
        <v>481</v>
      </c>
      <c r="C44" s="518">
        <v>2008</v>
      </c>
      <c r="D44" s="527" t="s">
        <v>109</v>
      </c>
      <c r="E44" s="517" t="s">
        <v>437</v>
      </c>
      <c r="F44" s="513">
        <v>5000</v>
      </c>
      <c r="G44" s="530">
        <v>15000</v>
      </c>
      <c r="H44" s="530">
        <v>10000</v>
      </c>
      <c r="I44" s="530">
        <v>2000</v>
      </c>
    </row>
    <row r="45" spans="1:9" ht="14.1" customHeight="1">
      <c r="A45" s="509">
        <v>49</v>
      </c>
      <c r="B45" s="516" t="s">
        <v>808</v>
      </c>
      <c r="C45" s="518">
        <v>2001</v>
      </c>
      <c r="D45" s="527" t="s">
        <v>809</v>
      </c>
      <c r="E45" s="518" t="s">
        <v>806</v>
      </c>
      <c r="F45" s="513">
        <v>30000</v>
      </c>
      <c r="G45" s="530">
        <v>15000</v>
      </c>
      <c r="H45" s="530">
        <v>10000</v>
      </c>
      <c r="I45" s="530">
        <v>2000</v>
      </c>
    </row>
    <row r="46" spans="1:9" ht="14.1" customHeight="1">
      <c r="A46" s="509">
        <v>50</v>
      </c>
      <c r="B46" s="516" t="s">
        <v>808</v>
      </c>
      <c r="C46" s="518">
        <v>2002</v>
      </c>
      <c r="D46" s="525" t="s">
        <v>810</v>
      </c>
      <c r="E46" s="519" t="s">
        <v>806</v>
      </c>
      <c r="F46" s="513">
        <v>30000</v>
      </c>
      <c r="G46" s="530">
        <v>15000</v>
      </c>
      <c r="H46" s="530">
        <v>10000</v>
      </c>
      <c r="I46" s="530">
        <v>2000</v>
      </c>
    </row>
    <row r="47" spans="1:9" ht="14.1" customHeight="1">
      <c r="A47" s="509">
        <v>51</v>
      </c>
      <c r="B47" s="509" t="s">
        <v>811</v>
      </c>
      <c r="C47" s="511">
        <v>1999</v>
      </c>
      <c r="D47" s="517" t="s">
        <v>812</v>
      </c>
      <c r="E47" s="517" t="s">
        <v>806</v>
      </c>
      <c r="F47" s="520">
        <v>25000</v>
      </c>
      <c r="G47" s="530">
        <v>15000</v>
      </c>
      <c r="H47" s="530">
        <v>10000</v>
      </c>
      <c r="I47" s="530">
        <v>2000</v>
      </c>
    </row>
    <row r="48" spans="1:9" ht="14.1" customHeight="1">
      <c r="A48" s="509">
        <v>52</v>
      </c>
      <c r="B48" s="509" t="s">
        <v>638</v>
      </c>
      <c r="C48" s="511">
        <v>2007</v>
      </c>
      <c r="D48" s="517" t="s">
        <v>639</v>
      </c>
      <c r="E48" s="517" t="s">
        <v>640</v>
      </c>
      <c r="F48" s="520">
        <v>6500</v>
      </c>
      <c r="G48" s="530">
        <v>15000</v>
      </c>
      <c r="H48" s="530">
        <v>10000</v>
      </c>
      <c r="I48" s="530">
        <v>2000</v>
      </c>
    </row>
    <row r="49" spans="1:9" ht="14.1" customHeight="1">
      <c r="A49" s="509">
        <v>54</v>
      </c>
      <c r="B49" s="509" t="s">
        <v>11</v>
      </c>
      <c r="C49" s="511">
        <v>1995</v>
      </c>
      <c r="D49" s="517" t="s">
        <v>12</v>
      </c>
      <c r="E49" s="517" t="s">
        <v>84</v>
      </c>
      <c r="F49" s="520">
        <v>25000</v>
      </c>
      <c r="G49" s="530">
        <v>15000</v>
      </c>
      <c r="H49" s="530">
        <v>10000</v>
      </c>
      <c r="I49" s="530">
        <v>2000</v>
      </c>
    </row>
    <row r="50" spans="1:9" ht="14.1" customHeight="1">
      <c r="A50" s="509">
        <v>56</v>
      </c>
      <c r="B50" s="521" t="s">
        <v>277</v>
      </c>
      <c r="C50" s="518">
        <v>1996</v>
      </c>
      <c r="D50" s="517" t="s">
        <v>892</v>
      </c>
      <c r="E50" s="511" t="s">
        <v>570</v>
      </c>
      <c r="F50" s="520">
        <v>10000</v>
      </c>
      <c r="G50" s="530">
        <v>15000</v>
      </c>
      <c r="H50" s="530">
        <v>10000</v>
      </c>
      <c r="I50" s="530">
        <v>2000</v>
      </c>
    </row>
    <row r="51" spans="1:9" ht="14.1" customHeight="1">
      <c r="A51" s="509">
        <v>57</v>
      </c>
      <c r="B51" s="521" t="s">
        <v>270</v>
      </c>
      <c r="C51" s="518">
        <v>1995</v>
      </c>
      <c r="D51" s="517" t="s">
        <v>126</v>
      </c>
      <c r="E51" s="511" t="s">
        <v>271</v>
      </c>
      <c r="F51" s="520">
        <v>25000</v>
      </c>
      <c r="G51" s="530">
        <v>15000</v>
      </c>
      <c r="H51" s="530">
        <v>10000</v>
      </c>
      <c r="I51" s="530">
        <v>2000</v>
      </c>
    </row>
    <row r="52" spans="1:9" ht="14.1" customHeight="1">
      <c r="A52" s="509">
        <v>58</v>
      </c>
      <c r="B52" s="516" t="s">
        <v>284</v>
      </c>
      <c r="C52" s="518">
        <v>2012</v>
      </c>
      <c r="D52" s="517" t="s">
        <v>285</v>
      </c>
      <c r="E52" s="511" t="s">
        <v>286</v>
      </c>
      <c r="F52" s="520">
        <v>60000</v>
      </c>
      <c r="G52" s="530">
        <v>15000</v>
      </c>
      <c r="H52" s="530">
        <v>10000</v>
      </c>
      <c r="I52" s="530">
        <v>2000</v>
      </c>
    </row>
    <row r="53" spans="1:9" ht="14.1" customHeight="1">
      <c r="A53" s="509">
        <v>59</v>
      </c>
      <c r="B53" s="516" t="s">
        <v>284</v>
      </c>
      <c r="C53" s="518">
        <v>2012</v>
      </c>
      <c r="D53" s="517" t="s">
        <v>289</v>
      </c>
      <c r="E53" s="511" t="s">
        <v>286</v>
      </c>
      <c r="F53" s="520">
        <v>60000</v>
      </c>
      <c r="G53" s="530">
        <v>15000</v>
      </c>
      <c r="H53" s="530">
        <v>10000</v>
      </c>
      <c r="I53" s="530">
        <v>2000</v>
      </c>
    </row>
    <row r="54" spans="1:9" ht="14.1" customHeight="1">
      <c r="A54" s="509">
        <v>60</v>
      </c>
      <c r="B54" s="516" t="s">
        <v>284</v>
      </c>
      <c r="C54" s="518">
        <v>2012</v>
      </c>
      <c r="D54" s="517" t="s">
        <v>291</v>
      </c>
      <c r="E54" s="517" t="s">
        <v>286</v>
      </c>
      <c r="F54" s="520">
        <v>60000</v>
      </c>
      <c r="G54" s="530">
        <v>15000</v>
      </c>
      <c r="H54" s="530">
        <v>10000</v>
      </c>
      <c r="I54" s="530">
        <v>2000</v>
      </c>
    </row>
    <row r="55" spans="1:9" ht="14.1" customHeight="1">
      <c r="A55" s="509">
        <v>61</v>
      </c>
      <c r="B55" s="516" t="s">
        <v>824</v>
      </c>
      <c r="C55" s="518">
        <v>2013</v>
      </c>
      <c r="D55" s="517" t="s">
        <v>825</v>
      </c>
      <c r="E55" s="517" t="s">
        <v>286</v>
      </c>
      <c r="F55" s="520">
        <v>40000</v>
      </c>
      <c r="G55" s="530">
        <v>15000</v>
      </c>
      <c r="H55" s="530">
        <v>10000</v>
      </c>
      <c r="I55" s="530">
        <v>2000</v>
      </c>
    </row>
    <row r="56" spans="1:9" ht="14.1" customHeight="1">
      <c r="A56" s="509">
        <v>62</v>
      </c>
      <c r="B56" s="516" t="s">
        <v>813</v>
      </c>
      <c r="C56" s="518">
        <v>1998</v>
      </c>
      <c r="D56" s="517" t="s">
        <v>814</v>
      </c>
      <c r="E56" s="517" t="s">
        <v>621</v>
      </c>
      <c r="F56" s="520">
        <v>20000</v>
      </c>
      <c r="G56" s="530">
        <v>15000</v>
      </c>
      <c r="H56" s="530">
        <v>10000</v>
      </c>
      <c r="I56" s="530">
        <v>2000</v>
      </c>
    </row>
    <row r="57" spans="1:9" ht="14.1" customHeight="1">
      <c r="A57" s="509">
        <v>64</v>
      </c>
      <c r="B57" s="516" t="s">
        <v>300</v>
      </c>
      <c r="C57" s="518">
        <v>2003</v>
      </c>
      <c r="D57" s="517" t="s">
        <v>301</v>
      </c>
      <c r="E57" s="517" t="s">
        <v>302</v>
      </c>
      <c r="F57" s="520">
        <v>15000</v>
      </c>
      <c r="G57" s="530">
        <v>15000</v>
      </c>
      <c r="H57" s="530">
        <v>10000</v>
      </c>
      <c r="I57" s="530">
        <v>2000</v>
      </c>
    </row>
    <row r="58" spans="1:9" ht="14.1" customHeight="1">
      <c r="A58" s="509">
        <v>65</v>
      </c>
      <c r="B58" s="516" t="s">
        <v>303</v>
      </c>
      <c r="C58" s="511">
        <v>1994</v>
      </c>
      <c r="D58" s="517" t="s">
        <v>304</v>
      </c>
      <c r="E58" s="517" t="s">
        <v>271</v>
      </c>
      <c r="F58" s="520">
        <v>20000</v>
      </c>
      <c r="G58" s="530">
        <v>15000</v>
      </c>
      <c r="H58" s="530">
        <v>10000</v>
      </c>
      <c r="I58" s="530">
        <v>2000</v>
      </c>
    </row>
    <row r="59" spans="1:9" ht="14.1" customHeight="1">
      <c r="A59" s="509">
        <v>67</v>
      </c>
      <c r="B59" s="516" t="s">
        <v>29</v>
      </c>
      <c r="C59" s="518">
        <v>1995</v>
      </c>
      <c r="D59" s="517" t="s">
        <v>701</v>
      </c>
      <c r="E59" s="511" t="s">
        <v>84</v>
      </c>
      <c r="F59" s="520">
        <v>12000</v>
      </c>
      <c r="G59" s="530">
        <v>15000</v>
      </c>
      <c r="H59" s="530">
        <v>10000</v>
      </c>
      <c r="I59" s="530">
        <v>2000</v>
      </c>
    </row>
    <row r="60" spans="1:9" ht="14.1" customHeight="1">
      <c r="A60" s="509">
        <v>68</v>
      </c>
      <c r="B60" s="516" t="s">
        <v>37</v>
      </c>
      <c r="C60" s="518">
        <v>1994</v>
      </c>
      <c r="D60" s="517" t="s">
        <v>700</v>
      </c>
      <c r="E60" s="511" t="s">
        <v>86</v>
      </c>
      <c r="F60" s="520">
        <v>3000</v>
      </c>
      <c r="G60" s="530">
        <v>15000</v>
      </c>
      <c r="H60" s="530">
        <v>10000</v>
      </c>
      <c r="I60" s="530">
        <v>2000</v>
      </c>
    </row>
    <row r="61" spans="1:9" ht="14.1" customHeight="1">
      <c r="A61" s="509">
        <v>69</v>
      </c>
      <c r="B61" s="510" t="s">
        <v>45</v>
      </c>
      <c r="C61" s="511">
        <v>2009</v>
      </c>
      <c r="D61" s="525" t="s">
        <v>699</v>
      </c>
      <c r="E61" s="512" t="s">
        <v>86</v>
      </c>
      <c r="F61" s="513">
        <v>15000</v>
      </c>
      <c r="G61" s="530">
        <v>15000</v>
      </c>
      <c r="H61" s="530">
        <v>10000</v>
      </c>
      <c r="I61" s="530">
        <v>2000</v>
      </c>
    </row>
    <row r="62" spans="1:9" ht="14.1" customHeight="1">
      <c r="A62" s="509">
        <v>70</v>
      </c>
      <c r="B62" s="510" t="s">
        <v>807</v>
      </c>
      <c r="C62" s="511">
        <v>2008</v>
      </c>
      <c r="D62" s="525" t="s">
        <v>698</v>
      </c>
      <c r="E62" s="512" t="s">
        <v>86</v>
      </c>
      <c r="F62" s="513">
        <v>6000</v>
      </c>
      <c r="G62" s="530">
        <v>15000</v>
      </c>
      <c r="H62" s="530">
        <v>10000</v>
      </c>
      <c r="I62" s="530">
        <v>2000</v>
      </c>
    </row>
    <row r="63" spans="1:9" ht="14.1" customHeight="1">
      <c r="A63" s="509">
        <v>71</v>
      </c>
      <c r="B63" s="510" t="s">
        <v>63</v>
      </c>
      <c r="C63" s="511">
        <v>2008</v>
      </c>
      <c r="D63" s="525" t="s">
        <v>697</v>
      </c>
      <c r="E63" s="512" t="s">
        <v>86</v>
      </c>
      <c r="F63" s="513">
        <v>5000</v>
      </c>
      <c r="G63" s="530">
        <v>15000</v>
      </c>
      <c r="H63" s="530">
        <v>10000</v>
      </c>
      <c r="I63" s="530">
        <v>2000</v>
      </c>
    </row>
    <row r="64" spans="1:9" ht="14.1" customHeight="1">
      <c r="A64" s="509">
        <v>72</v>
      </c>
      <c r="B64" s="510" t="s">
        <v>902</v>
      </c>
      <c r="C64" s="511">
        <v>2010</v>
      </c>
      <c r="D64" s="525" t="s">
        <v>696</v>
      </c>
      <c r="E64" s="512" t="s">
        <v>86</v>
      </c>
      <c r="F64" s="513">
        <v>4000</v>
      </c>
      <c r="G64" s="530">
        <v>15000</v>
      </c>
      <c r="H64" s="530">
        <v>10000</v>
      </c>
      <c r="I64" s="530">
        <v>2000</v>
      </c>
    </row>
    <row r="65" spans="1:9" ht="14.1" customHeight="1">
      <c r="A65" s="509">
        <v>74</v>
      </c>
      <c r="B65" s="510" t="s">
        <v>707</v>
      </c>
      <c r="C65" s="511">
        <v>2013</v>
      </c>
      <c r="D65" s="525" t="s">
        <v>893</v>
      </c>
      <c r="E65" s="512" t="s">
        <v>801</v>
      </c>
      <c r="F65" s="513">
        <v>17000</v>
      </c>
      <c r="G65" s="530">
        <v>15000</v>
      </c>
      <c r="H65" s="530">
        <v>10000</v>
      </c>
      <c r="I65" s="530">
        <v>2000</v>
      </c>
    </row>
    <row r="66" spans="1:9" ht="14.1" customHeight="1">
      <c r="A66" s="509">
        <v>75</v>
      </c>
      <c r="B66" s="510" t="s">
        <v>826</v>
      </c>
      <c r="C66" s="511">
        <v>2004</v>
      </c>
      <c r="D66" s="525" t="s">
        <v>827</v>
      </c>
      <c r="E66" s="515" t="s">
        <v>839</v>
      </c>
      <c r="F66" s="513">
        <v>5500</v>
      </c>
      <c r="G66" s="530">
        <v>15000</v>
      </c>
      <c r="H66" s="530">
        <v>10000</v>
      </c>
      <c r="I66" s="530">
        <v>2000</v>
      </c>
    </row>
    <row r="67" spans="1:9" ht="14.1" customHeight="1">
      <c r="A67" s="509">
        <v>76</v>
      </c>
      <c r="B67" s="510" t="s">
        <v>826</v>
      </c>
      <c r="C67" s="511">
        <v>2004</v>
      </c>
      <c r="D67" s="525" t="s">
        <v>828</v>
      </c>
      <c r="E67" s="515" t="s">
        <v>839</v>
      </c>
      <c r="F67" s="513">
        <v>5500</v>
      </c>
      <c r="G67" s="530">
        <v>15000</v>
      </c>
      <c r="H67" s="530">
        <v>10000</v>
      </c>
      <c r="I67" s="530">
        <v>2000</v>
      </c>
    </row>
    <row r="68" spans="1:9" ht="14.1" customHeight="1">
      <c r="A68" s="509">
        <v>77</v>
      </c>
      <c r="B68" s="510" t="s">
        <v>903</v>
      </c>
      <c r="C68" s="511">
        <v>2001</v>
      </c>
      <c r="D68" s="525" t="s">
        <v>829</v>
      </c>
      <c r="E68" s="515" t="s">
        <v>839</v>
      </c>
      <c r="F68" s="513">
        <v>3000</v>
      </c>
      <c r="G68" s="530">
        <v>15000</v>
      </c>
      <c r="H68" s="530">
        <v>10000</v>
      </c>
      <c r="I68" s="530">
        <v>2000</v>
      </c>
    </row>
    <row r="69" spans="1:9" ht="14.1" customHeight="1">
      <c r="A69" s="509">
        <v>78</v>
      </c>
      <c r="B69" s="510" t="s">
        <v>831</v>
      </c>
      <c r="C69" s="511">
        <v>2004</v>
      </c>
      <c r="D69" s="525" t="s">
        <v>832</v>
      </c>
      <c r="E69" s="512" t="s">
        <v>806</v>
      </c>
      <c r="F69" s="513">
        <v>35000</v>
      </c>
      <c r="G69" s="530">
        <v>15000</v>
      </c>
      <c r="H69" s="530">
        <v>10000</v>
      </c>
      <c r="I69" s="530">
        <v>2000</v>
      </c>
    </row>
    <row r="70" spans="1:9" ht="14.1" customHeight="1">
      <c r="A70" s="509">
        <v>79</v>
      </c>
      <c r="B70" s="510" t="s">
        <v>833</v>
      </c>
      <c r="C70" s="511">
        <v>2001</v>
      </c>
      <c r="D70" s="526" t="s">
        <v>834</v>
      </c>
      <c r="E70" s="515" t="s">
        <v>806</v>
      </c>
      <c r="F70" s="513">
        <v>20000</v>
      </c>
      <c r="G70" s="530">
        <v>15000</v>
      </c>
      <c r="H70" s="530">
        <v>10000</v>
      </c>
      <c r="I70" s="530">
        <v>2000</v>
      </c>
    </row>
    <row r="71" spans="1:9" ht="14.1" customHeight="1">
      <c r="A71" s="509">
        <v>80</v>
      </c>
      <c r="B71" s="510" t="s">
        <v>835</v>
      </c>
      <c r="C71" s="511">
        <v>2016</v>
      </c>
      <c r="D71" s="526" t="s">
        <v>905</v>
      </c>
      <c r="E71" s="515" t="s">
        <v>801</v>
      </c>
      <c r="F71" s="513">
        <v>30000</v>
      </c>
      <c r="G71" s="530">
        <v>15000</v>
      </c>
      <c r="H71" s="530">
        <v>10000</v>
      </c>
      <c r="I71" s="530">
        <v>2000</v>
      </c>
    </row>
    <row r="72" spans="1:9" ht="14.1" customHeight="1">
      <c r="A72" s="509">
        <v>81</v>
      </c>
      <c r="B72" s="510" t="s">
        <v>837</v>
      </c>
      <c r="C72" s="511">
        <v>2016</v>
      </c>
      <c r="D72" s="525" t="s">
        <v>838</v>
      </c>
      <c r="E72" s="515" t="s">
        <v>839</v>
      </c>
      <c r="F72" s="513">
        <v>14000</v>
      </c>
      <c r="G72" s="530">
        <v>15000</v>
      </c>
      <c r="H72" s="530">
        <v>10000</v>
      </c>
      <c r="I72" s="530">
        <v>2000</v>
      </c>
    </row>
    <row r="73" spans="1:9" ht="14.1" customHeight="1">
      <c r="A73" s="509">
        <v>82</v>
      </c>
      <c r="B73" s="510" t="s">
        <v>840</v>
      </c>
      <c r="C73" s="511">
        <v>2016</v>
      </c>
      <c r="D73" s="525" t="s">
        <v>841</v>
      </c>
      <c r="E73" s="514" t="s">
        <v>839</v>
      </c>
      <c r="F73" s="513">
        <v>14000</v>
      </c>
      <c r="G73" s="530">
        <v>15000</v>
      </c>
      <c r="H73" s="530">
        <v>10000</v>
      </c>
      <c r="I73" s="530">
        <v>2000</v>
      </c>
    </row>
    <row r="74" spans="1:9" ht="14.1" customHeight="1">
      <c r="A74" s="509">
        <v>83</v>
      </c>
      <c r="B74" s="510" t="s">
        <v>842</v>
      </c>
      <c r="C74" s="511">
        <v>2016</v>
      </c>
      <c r="D74" s="525" t="s">
        <v>843</v>
      </c>
      <c r="E74" s="515" t="s">
        <v>839</v>
      </c>
      <c r="F74" s="513">
        <v>14000</v>
      </c>
      <c r="G74" s="530">
        <v>15000</v>
      </c>
      <c r="H74" s="530">
        <v>10000</v>
      </c>
      <c r="I74" s="530">
        <v>2000</v>
      </c>
    </row>
    <row r="75" spans="1:9" ht="14.1" customHeight="1">
      <c r="A75" s="509">
        <v>84</v>
      </c>
      <c r="B75" s="510" t="s">
        <v>844</v>
      </c>
      <c r="C75" s="511">
        <v>2010</v>
      </c>
      <c r="D75" s="525" t="s">
        <v>845</v>
      </c>
      <c r="E75" s="515" t="s">
        <v>801</v>
      </c>
      <c r="F75" s="522">
        <v>9000</v>
      </c>
      <c r="G75" s="530">
        <v>15000</v>
      </c>
      <c r="H75" s="530">
        <v>10000</v>
      </c>
      <c r="I75" s="530">
        <v>2000</v>
      </c>
    </row>
    <row r="76" spans="1:9" ht="14.1" customHeight="1">
      <c r="A76" s="509">
        <v>85</v>
      </c>
      <c r="B76" s="503" t="s">
        <v>846</v>
      </c>
      <c r="C76" s="511">
        <v>2012</v>
      </c>
      <c r="D76" s="528" t="s">
        <v>847</v>
      </c>
      <c r="E76" s="515" t="s">
        <v>839</v>
      </c>
      <c r="F76" s="520">
        <v>9000</v>
      </c>
      <c r="G76" s="530">
        <v>15000</v>
      </c>
      <c r="H76" s="530">
        <v>10000</v>
      </c>
      <c r="I76" s="530">
        <v>2000</v>
      </c>
    </row>
    <row r="77" spans="1:9" ht="14.1" customHeight="1">
      <c r="A77" s="509">
        <v>86</v>
      </c>
      <c r="B77" s="509" t="s">
        <v>848</v>
      </c>
      <c r="C77" s="511">
        <v>2013</v>
      </c>
      <c r="D77" s="517" t="s">
        <v>849</v>
      </c>
      <c r="E77" s="517" t="s">
        <v>839</v>
      </c>
      <c r="F77" s="513">
        <v>9000</v>
      </c>
      <c r="G77" s="530">
        <v>15000</v>
      </c>
      <c r="H77" s="530">
        <v>10000</v>
      </c>
      <c r="I77" s="530">
        <v>2000</v>
      </c>
    </row>
    <row r="78" spans="1:9" ht="14.1" customHeight="1">
      <c r="A78" s="509">
        <v>87</v>
      </c>
      <c r="B78" s="509" t="s">
        <v>850</v>
      </c>
      <c r="C78" s="511">
        <v>2008</v>
      </c>
      <c r="D78" s="517" t="s">
        <v>851</v>
      </c>
      <c r="E78" s="517" t="s">
        <v>852</v>
      </c>
      <c r="F78" s="513">
        <v>10000</v>
      </c>
      <c r="G78" s="530">
        <v>15000</v>
      </c>
      <c r="H78" s="530">
        <v>10000</v>
      </c>
      <c r="I78" s="530">
        <v>2000</v>
      </c>
    </row>
    <row r="79" spans="1:9" ht="14.1" customHeight="1">
      <c r="A79" s="509">
        <v>89</v>
      </c>
      <c r="B79" s="509" t="s">
        <v>853</v>
      </c>
      <c r="C79" s="511">
        <v>2002</v>
      </c>
      <c r="D79" s="517" t="s">
        <v>854</v>
      </c>
      <c r="E79" s="517" t="s">
        <v>839</v>
      </c>
      <c r="F79" s="513">
        <v>5500</v>
      </c>
      <c r="G79" s="530">
        <v>15000</v>
      </c>
      <c r="H79" s="530">
        <v>10000</v>
      </c>
      <c r="I79" s="530">
        <v>2000</v>
      </c>
    </row>
    <row r="80" spans="1:9" ht="14.1" customHeight="1">
      <c r="A80" s="509">
        <v>90</v>
      </c>
      <c r="B80" s="509" t="s">
        <v>855</v>
      </c>
      <c r="C80" s="511">
        <v>2012</v>
      </c>
      <c r="D80" s="517" t="s">
        <v>904</v>
      </c>
      <c r="E80" s="517" t="s">
        <v>839</v>
      </c>
      <c r="F80" s="522">
        <v>25000</v>
      </c>
      <c r="G80" s="530">
        <v>15000</v>
      </c>
      <c r="H80" s="530">
        <v>10000</v>
      </c>
      <c r="I80" s="530">
        <v>2000</v>
      </c>
    </row>
    <row r="81" spans="1:9" ht="14.1" customHeight="1">
      <c r="A81" s="509">
        <v>91</v>
      </c>
      <c r="B81" s="523" t="s">
        <v>871</v>
      </c>
      <c r="C81" s="517"/>
      <c r="D81" s="517" t="s">
        <v>863</v>
      </c>
      <c r="E81" s="517" t="s">
        <v>882</v>
      </c>
      <c r="F81" s="524">
        <v>8000</v>
      </c>
      <c r="G81" s="530">
        <v>15000</v>
      </c>
      <c r="H81" s="530">
        <v>10000</v>
      </c>
      <c r="I81" s="530">
        <v>2000</v>
      </c>
    </row>
    <row r="82" spans="1:9" ht="14.1" customHeight="1">
      <c r="A82" s="509">
        <v>92</v>
      </c>
      <c r="B82" s="523" t="s">
        <v>871</v>
      </c>
      <c r="C82" s="517"/>
      <c r="D82" s="517" t="s">
        <v>862</v>
      </c>
      <c r="E82" s="517" t="s">
        <v>883</v>
      </c>
      <c r="F82" s="524">
        <v>10000</v>
      </c>
      <c r="G82" s="530">
        <v>15000</v>
      </c>
      <c r="H82" s="530">
        <v>10000</v>
      </c>
      <c r="I82" s="530">
        <v>2000</v>
      </c>
    </row>
    <row r="83" spans="1:9" ht="14.1" customHeight="1">
      <c r="A83" s="509">
        <v>93</v>
      </c>
      <c r="B83" s="523" t="s">
        <v>872</v>
      </c>
      <c r="C83" s="517"/>
      <c r="D83" s="517" t="s">
        <v>864</v>
      </c>
      <c r="E83" s="517" t="s">
        <v>884</v>
      </c>
      <c r="F83" s="524">
        <v>9000</v>
      </c>
      <c r="G83" s="530">
        <v>15000</v>
      </c>
      <c r="H83" s="530">
        <v>10000</v>
      </c>
      <c r="I83" s="530">
        <v>2000</v>
      </c>
    </row>
    <row r="84" spans="1:9" ht="14.1" customHeight="1">
      <c r="A84" s="509">
        <v>94</v>
      </c>
      <c r="B84" s="523" t="s">
        <v>873</v>
      </c>
      <c r="C84" s="517"/>
      <c r="D84" s="517" t="s">
        <v>865</v>
      </c>
      <c r="E84" s="517" t="s">
        <v>885</v>
      </c>
      <c r="F84" s="524">
        <v>10000</v>
      </c>
      <c r="G84" s="530">
        <v>15000</v>
      </c>
      <c r="H84" s="530">
        <v>10000</v>
      </c>
      <c r="I84" s="530">
        <v>2000</v>
      </c>
    </row>
    <row r="85" spans="1:9" ht="14.1" customHeight="1">
      <c r="A85" s="509">
        <v>95</v>
      </c>
      <c r="B85" s="523" t="s">
        <v>874</v>
      </c>
      <c r="C85" s="517"/>
      <c r="D85" s="517" t="s">
        <v>866</v>
      </c>
      <c r="E85" s="517" t="s">
        <v>886</v>
      </c>
      <c r="F85" s="524">
        <v>5000</v>
      </c>
      <c r="G85" s="530">
        <v>15000</v>
      </c>
      <c r="H85" s="530">
        <v>10000</v>
      </c>
      <c r="I85" s="530">
        <v>2000</v>
      </c>
    </row>
    <row r="86" spans="1:9" ht="14.1" customHeight="1">
      <c r="A86" s="509">
        <v>96</v>
      </c>
      <c r="B86" s="523" t="s">
        <v>878</v>
      </c>
      <c r="C86" s="517"/>
      <c r="D86" s="517" t="s">
        <v>870</v>
      </c>
      <c r="E86" s="517"/>
      <c r="F86" s="524">
        <v>40000</v>
      </c>
      <c r="G86" s="530">
        <v>15000</v>
      </c>
      <c r="H86" s="530">
        <v>10000</v>
      </c>
      <c r="I86" s="530">
        <v>2000</v>
      </c>
    </row>
    <row r="87" spans="1:9" ht="14.1" customHeight="1">
      <c r="A87" s="509">
        <v>97</v>
      </c>
      <c r="B87" s="523" t="s">
        <v>860</v>
      </c>
      <c r="C87" s="517">
        <v>2011</v>
      </c>
      <c r="D87" s="517" t="s">
        <v>879</v>
      </c>
      <c r="E87" s="517"/>
      <c r="F87" s="524">
        <v>35000</v>
      </c>
      <c r="G87" s="530">
        <v>15000</v>
      </c>
      <c r="H87" s="530">
        <v>10000</v>
      </c>
      <c r="I87" s="530">
        <v>2000</v>
      </c>
    </row>
    <row r="88" spans="1:9" ht="14.1" customHeight="1">
      <c r="A88" s="509">
        <v>98</v>
      </c>
      <c r="B88" s="523" t="s">
        <v>861</v>
      </c>
      <c r="C88" s="517">
        <v>2003</v>
      </c>
      <c r="D88" s="517" t="s">
        <v>880</v>
      </c>
      <c r="E88" s="517"/>
      <c r="F88" s="524">
        <v>40000</v>
      </c>
      <c r="G88" s="530">
        <v>15000</v>
      </c>
      <c r="H88" s="530">
        <v>10000</v>
      </c>
      <c r="I88" s="530">
        <v>2000</v>
      </c>
    </row>
    <row r="89" spans="1:9" ht="14.1" customHeight="1">
      <c r="A89" s="509">
        <v>99</v>
      </c>
      <c r="B89" s="523" t="s">
        <v>897</v>
      </c>
      <c r="C89" s="517">
        <v>2010</v>
      </c>
      <c r="D89" s="517" t="s">
        <v>894</v>
      </c>
      <c r="E89" s="517" t="s">
        <v>801</v>
      </c>
      <c r="F89" s="524">
        <v>15000</v>
      </c>
      <c r="G89" s="530">
        <v>15000</v>
      </c>
      <c r="H89" s="530">
        <v>10000</v>
      </c>
      <c r="I89" s="530">
        <v>2000</v>
      </c>
    </row>
    <row r="90" spans="1:9" ht="14.1" customHeight="1">
      <c r="A90" s="509">
        <v>100</v>
      </c>
      <c r="B90" s="523" t="s">
        <v>898</v>
      </c>
      <c r="C90" s="517">
        <v>2016</v>
      </c>
      <c r="D90" s="517" t="s">
        <v>895</v>
      </c>
      <c r="E90" s="517" t="s">
        <v>801</v>
      </c>
      <c r="F90" s="524">
        <v>30000</v>
      </c>
      <c r="G90" s="530">
        <v>15000</v>
      </c>
      <c r="H90" s="530">
        <v>10000</v>
      </c>
      <c r="I90" s="530">
        <v>2000</v>
      </c>
    </row>
    <row r="91" spans="1:9" ht="14.1" customHeight="1">
      <c r="A91" s="509">
        <v>101</v>
      </c>
      <c r="B91" s="523" t="s">
        <v>899</v>
      </c>
      <c r="C91" s="517">
        <v>2007</v>
      </c>
      <c r="D91" s="517" t="s">
        <v>81</v>
      </c>
      <c r="E91" s="517" t="s">
        <v>801</v>
      </c>
      <c r="F91" s="524">
        <v>5000</v>
      </c>
      <c r="G91" s="530">
        <v>15000</v>
      </c>
      <c r="H91" s="530">
        <v>10000</v>
      </c>
      <c r="I91" s="530">
        <v>2000</v>
      </c>
    </row>
    <row r="92" spans="1:9" ht="14.1" customHeight="1">
      <c r="A92" s="509">
        <v>102</v>
      </c>
      <c r="B92" s="523" t="s">
        <v>900</v>
      </c>
      <c r="C92" s="517">
        <v>1986</v>
      </c>
      <c r="D92" s="517" t="s">
        <v>896</v>
      </c>
      <c r="E92" s="517" t="s">
        <v>901</v>
      </c>
      <c r="F92" s="524">
        <v>10000</v>
      </c>
      <c r="G92" s="530">
        <v>15000</v>
      </c>
      <c r="H92" s="530">
        <v>10000</v>
      </c>
      <c r="I92" s="530">
        <v>2000</v>
      </c>
    </row>
    <row r="93" spans="1:9" ht="14.1" customHeight="1">
      <c r="A93" s="509">
        <v>103</v>
      </c>
      <c r="B93" s="523" t="s">
        <v>908</v>
      </c>
      <c r="C93" s="517"/>
      <c r="D93" s="517" t="s">
        <v>915</v>
      </c>
      <c r="E93" s="515" t="s">
        <v>839</v>
      </c>
      <c r="F93" s="524">
        <v>8000</v>
      </c>
      <c r="G93" s="530">
        <v>15000</v>
      </c>
      <c r="H93" s="530">
        <v>10000</v>
      </c>
      <c r="I93" s="530">
        <v>2000</v>
      </c>
    </row>
    <row r="94" spans="1:9" ht="14.1" customHeight="1">
      <c r="A94" s="509">
        <v>104</v>
      </c>
      <c r="B94" s="523" t="s">
        <v>909</v>
      </c>
      <c r="C94" s="517"/>
      <c r="D94" s="517" t="s">
        <v>916</v>
      </c>
      <c r="E94" s="517"/>
      <c r="F94" s="524">
        <v>25000</v>
      </c>
      <c r="G94" s="530">
        <v>15000</v>
      </c>
      <c r="H94" s="530">
        <v>10000</v>
      </c>
      <c r="I94" s="530">
        <v>2000</v>
      </c>
    </row>
    <row r="95" spans="1:9" ht="14.1" customHeight="1">
      <c r="A95" s="509">
        <v>105</v>
      </c>
      <c r="B95" s="523" t="s">
        <v>910</v>
      </c>
      <c r="C95" s="517"/>
      <c r="D95" s="517" t="s">
        <v>917</v>
      </c>
      <c r="E95" s="517"/>
      <c r="F95" s="524">
        <v>4500</v>
      </c>
      <c r="G95" s="530">
        <v>15000</v>
      </c>
      <c r="H95" s="530">
        <v>10000</v>
      </c>
      <c r="I95" s="530">
        <v>2000</v>
      </c>
    </row>
    <row r="96" spans="1:9" ht="14.1" customHeight="1">
      <c r="A96" s="509">
        <v>106</v>
      </c>
      <c r="B96" s="523" t="s">
        <v>911</v>
      </c>
      <c r="C96" s="517"/>
      <c r="D96" s="517" t="s">
        <v>918</v>
      </c>
      <c r="E96" s="517"/>
      <c r="F96" s="524">
        <v>25000</v>
      </c>
      <c r="G96" s="530">
        <v>15000</v>
      </c>
      <c r="H96" s="530">
        <v>10000</v>
      </c>
      <c r="I96" s="530">
        <v>2000</v>
      </c>
    </row>
    <row r="97" spans="1:9" ht="14.1" customHeight="1">
      <c r="A97" s="509">
        <v>107</v>
      </c>
      <c r="B97" s="523" t="s">
        <v>912</v>
      </c>
      <c r="C97" s="517"/>
      <c r="D97" s="517" t="s">
        <v>919</v>
      </c>
      <c r="E97" s="517"/>
      <c r="F97" s="524">
        <v>40000</v>
      </c>
      <c r="G97" s="530">
        <v>15000</v>
      </c>
      <c r="H97" s="530">
        <v>10000</v>
      </c>
      <c r="I97" s="530">
        <v>2000</v>
      </c>
    </row>
    <row r="98" spans="1:9" ht="14.1" customHeight="1">
      <c r="A98" s="509">
        <v>108</v>
      </c>
      <c r="B98" s="523" t="s">
        <v>913</v>
      </c>
      <c r="C98" s="517"/>
      <c r="D98" s="517" t="s">
        <v>920</v>
      </c>
      <c r="E98" s="517"/>
      <c r="F98" s="524">
        <v>5500</v>
      </c>
      <c r="G98" s="530">
        <v>15000</v>
      </c>
      <c r="H98" s="530">
        <v>10000</v>
      </c>
      <c r="I98" s="530">
        <v>2000</v>
      </c>
    </row>
    <row r="99" spans="1:9" ht="14.1" customHeight="1">
      <c r="A99" s="509">
        <v>109</v>
      </c>
      <c r="B99" s="523" t="s">
        <v>914</v>
      </c>
      <c r="C99" s="517"/>
      <c r="D99" s="517" t="s">
        <v>836</v>
      </c>
      <c r="E99" s="517"/>
      <c r="F99" s="524">
        <v>55000</v>
      </c>
      <c r="G99" s="530">
        <v>15000</v>
      </c>
      <c r="H99" s="530">
        <v>10000</v>
      </c>
      <c r="I99" s="530">
        <v>2000</v>
      </c>
    </row>
    <row r="100" spans="1:9" ht="14.1" customHeight="1">
      <c r="A100" s="509">
        <v>110</v>
      </c>
      <c r="B100" s="523" t="s">
        <v>906</v>
      </c>
      <c r="C100" s="517"/>
      <c r="D100" s="517" t="s">
        <v>907</v>
      </c>
      <c r="E100" s="517"/>
      <c r="F100" s="524">
        <v>7500</v>
      </c>
      <c r="G100" s="530">
        <v>15000</v>
      </c>
      <c r="H100" s="530">
        <v>10000</v>
      </c>
      <c r="I100" s="530">
        <v>2000</v>
      </c>
    </row>
    <row r="101" spans="1:9" ht="14.1" customHeight="1">
      <c r="A101" s="517" t="s">
        <v>859</v>
      </c>
      <c r="B101" s="517" t="s">
        <v>857</v>
      </c>
      <c r="C101" s="517">
        <v>2014</v>
      </c>
      <c r="D101" s="517" t="s">
        <v>858</v>
      </c>
      <c r="E101" s="517" t="s">
        <v>839</v>
      </c>
      <c r="F101" s="522">
        <v>10000</v>
      </c>
      <c r="G101" s="530">
        <v>15000</v>
      </c>
      <c r="H101" s="530">
        <v>10000</v>
      </c>
      <c r="I101" s="530">
        <v>2000</v>
      </c>
    </row>
    <row r="102" spans="1:9" ht="14.1" customHeight="1">
      <c r="A102" s="504"/>
      <c r="B102" s="504"/>
      <c r="C102" s="504"/>
      <c r="D102" s="504"/>
      <c r="E102" s="504"/>
      <c r="F102" s="507"/>
    </row>
    <row r="103" spans="1:9" ht="14.1" customHeight="1">
      <c r="A103" s="504"/>
      <c r="B103" s="504"/>
      <c r="C103" s="504"/>
      <c r="D103" s="504"/>
      <c r="E103" s="504"/>
      <c r="F103" s="508">
        <f>SUM(F3:F101)</f>
        <v>1670500</v>
      </c>
    </row>
    <row r="104" spans="1:9">
      <c r="A104" s="504"/>
      <c r="B104" s="504"/>
      <c r="C104" s="504"/>
      <c r="D104" s="504"/>
      <c r="E104" s="504"/>
      <c r="F104" s="504"/>
    </row>
    <row r="105" spans="1:9">
      <c r="A105" s="504"/>
      <c r="B105" s="504"/>
      <c r="C105" s="504"/>
      <c r="D105" s="504"/>
      <c r="E105" s="504"/>
      <c r="F105" s="504"/>
    </row>
    <row r="106" spans="1:9">
      <c r="A106" s="504"/>
      <c r="B106" s="504"/>
      <c r="C106" s="504"/>
      <c r="D106" s="504"/>
      <c r="E106" s="504"/>
      <c r="F106" s="504"/>
    </row>
    <row r="107" spans="1:9">
      <c r="A107" s="504"/>
      <c r="B107" s="504"/>
      <c r="C107" s="504"/>
      <c r="D107" s="504"/>
      <c r="E107" s="504"/>
      <c r="F107" s="504"/>
    </row>
    <row r="108" spans="1:9">
      <c r="A108" s="504"/>
      <c r="B108" s="504"/>
      <c r="C108" s="504"/>
      <c r="D108" s="504"/>
      <c r="E108" s="504"/>
      <c r="F108" s="504"/>
    </row>
    <row r="109" spans="1:9">
      <c r="A109" s="504"/>
      <c r="B109" s="504"/>
      <c r="C109" s="504"/>
      <c r="D109" s="504"/>
      <c r="E109" s="504"/>
      <c r="F109" s="504"/>
    </row>
    <row r="110" spans="1:9">
      <c r="A110" s="504"/>
      <c r="B110" s="504"/>
      <c r="C110" s="504"/>
      <c r="D110" s="504"/>
      <c r="E110" s="504"/>
      <c r="F110" s="504"/>
    </row>
    <row r="111" spans="1:9">
      <c r="A111" s="504"/>
      <c r="B111" s="504"/>
      <c r="C111" s="504"/>
      <c r="D111" s="504"/>
      <c r="E111" s="504"/>
      <c r="F111" s="504"/>
    </row>
    <row r="112" spans="1:9">
      <c r="A112" s="504"/>
      <c r="B112" s="504"/>
      <c r="C112" s="504"/>
      <c r="D112" s="504"/>
      <c r="E112" s="504"/>
      <c r="F112" s="504"/>
    </row>
    <row r="113" spans="1:6">
      <c r="A113" s="504"/>
      <c r="B113" s="504"/>
      <c r="C113" s="504"/>
      <c r="D113" s="504"/>
      <c r="E113" s="504"/>
      <c r="F113" s="504"/>
    </row>
    <row r="114" spans="1:6">
      <c r="A114" s="504"/>
      <c r="B114" s="504"/>
      <c r="C114" s="504"/>
      <c r="D114" s="504"/>
      <c r="E114" s="504"/>
      <c r="F114" s="504"/>
    </row>
    <row r="115" spans="1:6">
      <c r="A115" s="504"/>
      <c r="B115" s="504"/>
      <c r="C115" s="504"/>
      <c r="D115" s="504"/>
      <c r="E115" s="504"/>
      <c r="F115" s="504"/>
    </row>
    <row r="116" spans="1:6">
      <c r="A116" s="504"/>
      <c r="B116" s="504"/>
      <c r="C116" s="504"/>
      <c r="D116" s="504"/>
      <c r="E116" s="504"/>
      <c r="F116" s="504"/>
    </row>
    <row r="117" spans="1:6">
      <c r="A117" s="504"/>
      <c r="B117" s="504"/>
      <c r="C117" s="504"/>
      <c r="D117" s="504"/>
      <c r="E117" s="504"/>
      <c r="F117" s="504"/>
    </row>
    <row r="118" spans="1:6">
      <c r="A118" s="504"/>
      <c r="B118" s="504"/>
      <c r="C118" s="504"/>
      <c r="D118" s="504"/>
      <c r="E118" s="504"/>
      <c r="F118" s="504"/>
    </row>
    <row r="119" spans="1:6">
      <c r="A119" s="504"/>
      <c r="B119" s="504"/>
      <c r="C119" s="504"/>
      <c r="D119" s="504"/>
      <c r="E119" s="504"/>
      <c r="F119" s="504"/>
    </row>
    <row r="120" spans="1:6">
      <c r="A120" s="504"/>
      <c r="B120" s="504"/>
      <c r="C120" s="504"/>
      <c r="D120" s="504"/>
      <c r="E120" s="504"/>
      <c r="F120" s="504"/>
    </row>
    <row r="121" spans="1:6">
      <c r="A121" s="504"/>
      <c r="B121" s="504"/>
      <c r="C121" s="504"/>
      <c r="D121" s="504"/>
      <c r="E121" s="504"/>
      <c r="F121" s="504"/>
    </row>
    <row r="122" spans="1:6">
      <c r="A122" s="504"/>
      <c r="B122" s="504"/>
      <c r="C122" s="504"/>
      <c r="D122" s="504"/>
      <c r="E122" s="504"/>
      <c r="F122" s="504"/>
    </row>
    <row r="123" spans="1:6">
      <c r="A123" s="504"/>
      <c r="B123" s="504"/>
      <c r="C123" s="504"/>
      <c r="D123" s="504"/>
      <c r="E123" s="504"/>
      <c r="F123" s="504"/>
    </row>
    <row r="124" spans="1:6">
      <c r="A124" s="504"/>
      <c r="B124" s="504"/>
      <c r="C124" s="504"/>
      <c r="D124" s="504"/>
      <c r="E124" s="504"/>
      <c r="F124" s="504"/>
    </row>
    <row r="125" spans="1:6">
      <c r="A125" s="504"/>
      <c r="B125" s="504"/>
      <c r="C125" s="504"/>
      <c r="D125" s="504"/>
      <c r="E125" s="504"/>
      <c r="F125" s="504"/>
    </row>
    <row r="126" spans="1:6">
      <c r="A126" s="504"/>
      <c r="B126" s="504"/>
      <c r="C126" s="504"/>
      <c r="D126" s="504"/>
      <c r="E126" s="504"/>
      <c r="F126" s="504"/>
    </row>
    <row r="127" spans="1:6">
      <c r="A127" s="504"/>
      <c r="B127" s="504"/>
      <c r="C127" s="504"/>
      <c r="D127" s="504"/>
      <c r="E127" s="504"/>
      <c r="F127" s="504"/>
    </row>
    <row r="128" spans="1:6">
      <c r="A128" s="504"/>
      <c r="B128" s="504"/>
      <c r="C128" s="504"/>
      <c r="D128" s="504"/>
      <c r="E128" s="504"/>
      <c r="F128" s="504"/>
    </row>
  </sheetData>
  <autoFilter ref="A1:F101"/>
  <mergeCells count="8">
    <mergeCell ref="G1:G2"/>
    <mergeCell ref="H1:I1"/>
    <mergeCell ref="A1:A2"/>
    <mergeCell ref="F1:F2"/>
    <mergeCell ref="B1:B2"/>
    <mergeCell ref="D1:D2"/>
    <mergeCell ref="C1:C2"/>
    <mergeCell ref="E1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7"/>
  <sheetViews>
    <sheetView workbookViewId="0">
      <selection activeCell="E23" sqref="E23"/>
    </sheetView>
  </sheetViews>
  <sheetFormatPr defaultRowHeight="15"/>
  <cols>
    <col min="1" max="1" width="23.42578125" customWidth="1"/>
    <col min="4" max="4" width="22.5703125" bestFit="1" customWidth="1"/>
    <col min="5" max="5" width="9.140625" style="188"/>
  </cols>
  <sheetData>
    <row r="4" spans="1:5">
      <c r="A4" t="s">
        <v>5</v>
      </c>
      <c r="B4">
        <v>1997</v>
      </c>
      <c r="C4" t="s">
        <v>9</v>
      </c>
      <c r="D4" t="s">
        <v>286</v>
      </c>
      <c r="E4" s="188">
        <v>36000</v>
      </c>
    </row>
    <row r="5" spans="1:5">
      <c r="A5" t="s">
        <v>13</v>
      </c>
      <c r="B5">
        <v>1992</v>
      </c>
      <c r="C5" t="s">
        <v>14</v>
      </c>
      <c r="D5" t="s">
        <v>790</v>
      </c>
      <c r="E5" s="188">
        <v>15000</v>
      </c>
    </row>
    <row r="6" spans="1:5">
      <c r="A6" t="s">
        <v>431</v>
      </c>
      <c r="B6">
        <v>1996</v>
      </c>
      <c r="C6" t="s">
        <v>22</v>
      </c>
      <c r="D6" t="s">
        <v>430</v>
      </c>
      <c r="E6" s="188">
        <v>16000</v>
      </c>
    </row>
    <row r="7" spans="1:5">
      <c r="A7" t="s">
        <v>214</v>
      </c>
      <c r="B7">
        <v>2011</v>
      </c>
      <c r="C7" t="s">
        <v>46</v>
      </c>
      <c r="D7" t="s">
        <v>396</v>
      </c>
      <c r="E7" s="188">
        <v>90000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"/>
  <sheetViews>
    <sheetView workbookViewId="0">
      <selection activeCell="E14" sqref="E14"/>
    </sheetView>
  </sheetViews>
  <sheetFormatPr defaultRowHeight="15"/>
  <sheetData>
    <row r="2" spans="1:3">
      <c r="A2" t="s">
        <v>875</v>
      </c>
      <c r="C2" t="s">
        <v>44</v>
      </c>
    </row>
    <row r="3" spans="1:3">
      <c r="A3" t="s">
        <v>876</v>
      </c>
      <c r="C3" t="s">
        <v>867</v>
      </c>
    </row>
    <row r="4" spans="1:3">
      <c r="A4" t="s">
        <v>877</v>
      </c>
      <c r="C4" t="s">
        <v>868</v>
      </c>
    </row>
    <row r="5" spans="1:3">
      <c r="A5" t="s">
        <v>881</v>
      </c>
      <c r="C5" t="s">
        <v>869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"/>
  <sheetViews>
    <sheetView workbookViewId="0">
      <selection activeCell="A11" sqref="A11:P11"/>
    </sheetView>
  </sheetViews>
  <sheetFormatPr defaultRowHeight="15"/>
  <cols>
    <col min="1" max="1" width="23.5703125" bestFit="1" customWidth="1"/>
    <col min="2" max="2" width="14" customWidth="1"/>
    <col min="3" max="3" width="11.5703125" customWidth="1"/>
    <col min="4" max="4" width="25.140625" customWidth="1"/>
    <col min="5" max="5" width="15" customWidth="1"/>
    <col min="7" max="7" width="9.7109375" bestFit="1" customWidth="1"/>
    <col min="8" max="8" width="13.85546875" customWidth="1"/>
    <col min="9" max="9" width="16.140625" customWidth="1"/>
    <col min="10" max="10" width="11.140625" hidden="1" customWidth="1"/>
    <col min="11" max="11" width="13.42578125" hidden="1" customWidth="1"/>
    <col min="12" max="12" width="0" hidden="1" customWidth="1"/>
    <col min="13" max="13" width="16.140625" hidden="1" customWidth="1"/>
    <col min="14" max="14" width="11.85546875" hidden="1" customWidth="1"/>
    <col min="15" max="15" width="10.140625" style="188" bestFit="1" customWidth="1"/>
    <col min="16" max="18" width="10.140625" bestFit="1" customWidth="1"/>
  </cols>
  <sheetData>
    <row r="1" spans="1:20" s="478" customFormat="1" ht="38.25" customHeight="1">
      <c r="A1" s="547" t="s">
        <v>0</v>
      </c>
      <c r="B1" s="549" t="s">
        <v>80</v>
      </c>
      <c r="C1" s="551" t="s">
        <v>1</v>
      </c>
      <c r="D1" s="551" t="s">
        <v>82</v>
      </c>
      <c r="E1" s="549" t="s">
        <v>752</v>
      </c>
      <c r="F1" s="549" t="s">
        <v>2</v>
      </c>
      <c r="G1" s="549"/>
      <c r="H1" s="554" t="s">
        <v>747</v>
      </c>
      <c r="I1" s="554" t="s">
        <v>746</v>
      </c>
      <c r="J1" s="556" t="s">
        <v>748</v>
      </c>
      <c r="K1" s="554" t="s">
        <v>749</v>
      </c>
      <c r="L1" s="554" t="s">
        <v>750</v>
      </c>
      <c r="M1" s="549" t="s">
        <v>751</v>
      </c>
      <c r="N1" s="553"/>
      <c r="O1" s="541" t="s">
        <v>756</v>
      </c>
      <c r="P1" s="543" t="s">
        <v>758</v>
      </c>
      <c r="Q1" s="543" t="s">
        <v>757</v>
      </c>
      <c r="R1" s="545" t="s">
        <v>759</v>
      </c>
    </row>
    <row r="2" spans="1:20" s="478" customFormat="1" ht="26.25" customHeight="1" thickBot="1">
      <c r="A2" s="548"/>
      <c r="B2" s="550"/>
      <c r="C2" s="552"/>
      <c r="D2" s="552"/>
      <c r="E2" s="552"/>
      <c r="F2" s="550"/>
      <c r="G2" s="550"/>
      <c r="H2" s="555"/>
      <c r="I2" s="555"/>
      <c r="J2" s="557"/>
      <c r="K2" s="555"/>
      <c r="L2" s="555"/>
      <c r="M2" s="479" t="s">
        <v>250</v>
      </c>
      <c r="N2" s="485" t="s">
        <v>251</v>
      </c>
      <c r="O2" s="542"/>
      <c r="P2" s="544"/>
      <c r="Q2" s="544"/>
      <c r="R2" s="546"/>
    </row>
    <row r="4" spans="1:20" ht="15.75">
      <c r="A4" s="50" t="s">
        <v>284</v>
      </c>
      <c r="B4" s="142">
        <v>2012</v>
      </c>
      <c r="C4" s="381" t="s">
        <v>753</v>
      </c>
      <c r="D4" s="480" t="s">
        <v>570</v>
      </c>
      <c r="E4" s="6" t="s">
        <v>573</v>
      </c>
      <c r="F4" s="7">
        <v>41695</v>
      </c>
      <c r="G4" s="7">
        <v>42059</v>
      </c>
      <c r="H4" s="75">
        <v>90000</v>
      </c>
      <c r="I4" s="75">
        <f>H4*2.4%+90</f>
        <v>2250</v>
      </c>
      <c r="J4" s="82">
        <v>0.1</v>
      </c>
      <c r="K4" s="75">
        <v>0</v>
      </c>
      <c r="L4" s="75">
        <v>15000</v>
      </c>
      <c r="M4" s="75">
        <v>10000</v>
      </c>
      <c r="N4" s="75">
        <v>2000</v>
      </c>
      <c r="O4" s="188">
        <v>161080.35999999999</v>
      </c>
      <c r="P4" s="188">
        <v>42954.720000000001</v>
      </c>
      <c r="Q4" s="188">
        <f>O4-P4</f>
        <v>118125.63999999998</v>
      </c>
      <c r="R4" s="188">
        <f>Q4/1.735</f>
        <v>68083.942363112379</v>
      </c>
    </row>
    <row r="5" spans="1:20" s="3" customFormat="1" ht="15.75">
      <c r="A5" s="50" t="s">
        <v>293</v>
      </c>
      <c r="B5" s="142">
        <v>2012</v>
      </c>
      <c r="C5" s="381" t="s">
        <v>754</v>
      </c>
      <c r="D5" s="463" t="s">
        <v>271</v>
      </c>
      <c r="E5" s="6" t="s">
        <v>576</v>
      </c>
      <c r="F5" s="7">
        <v>41695</v>
      </c>
      <c r="G5" s="7">
        <v>42059</v>
      </c>
      <c r="H5" s="75">
        <v>35000</v>
      </c>
      <c r="I5" s="75">
        <f>H5*2.4%+90</f>
        <v>930</v>
      </c>
      <c r="J5" s="82">
        <v>0.1</v>
      </c>
      <c r="K5" s="75">
        <v>0</v>
      </c>
      <c r="L5" s="75">
        <v>15000</v>
      </c>
      <c r="M5" s="75">
        <v>10000</v>
      </c>
      <c r="N5" s="75">
        <v>2000</v>
      </c>
      <c r="O5" s="62">
        <v>63383.05</v>
      </c>
      <c r="P5" s="188">
        <v>16902.080000000002</v>
      </c>
      <c r="Q5" s="188">
        <f t="shared" ref="Q5:Q10" si="0">O5-P5</f>
        <v>46480.97</v>
      </c>
      <c r="R5" s="188">
        <f t="shared" ref="R5:R10" si="1">Q5/1.735</f>
        <v>26790.184438040345</v>
      </c>
    </row>
    <row r="6" spans="1:20" s="3" customFormat="1" ht="15.75">
      <c r="A6" s="50" t="s">
        <v>5</v>
      </c>
      <c r="B6" s="5">
        <v>2012</v>
      </c>
      <c r="C6" s="381" t="s">
        <v>130</v>
      </c>
      <c r="D6" s="481" t="s">
        <v>84</v>
      </c>
      <c r="E6" s="6" t="s">
        <v>623</v>
      </c>
      <c r="F6" s="7">
        <v>41725</v>
      </c>
      <c r="G6" s="7">
        <v>42089</v>
      </c>
      <c r="H6" s="63">
        <v>90000</v>
      </c>
      <c r="I6" s="63">
        <f>H6*2.7%+90</f>
        <v>2520.0000000000005</v>
      </c>
      <c r="J6" s="82">
        <v>0.1</v>
      </c>
      <c r="K6" s="75">
        <v>1500</v>
      </c>
      <c r="L6" s="75">
        <v>15000</v>
      </c>
      <c r="M6" s="75">
        <v>10000</v>
      </c>
      <c r="N6" s="75">
        <v>2000</v>
      </c>
      <c r="O6" s="62">
        <v>156713.87</v>
      </c>
      <c r="P6" s="188">
        <v>70521.3</v>
      </c>
      <c r="Q6" s="188">
        <f t="shared" si="0"/>
        <v>86192.569999999992</v>
      </c>
      <c r="R6" s="188">
        <f t="shared" si="1"/>
        <v>49678.714697406336</v>
      </c>
    </row>
    <row r="7" spans="1:20" s="3" customFormat="1" ht="15.75">
      <c r="A7" s="50" t="s">
        <v>136</v>
      </c>
      <c r="B7" s="10">
        <v>2012</v>
      </c>
      <c r="C7" s="381" t="s">
        <v>137</v>
      </c>
      <c r="D7" s="480" t="s">
        <v>626</v>
      </c>
      <c r="E7" s="6" t="s">
        <v>627</v>
      </c>
      <c r="F7" s="7">
        <v>41761</v>
      </c>
      <c r="G7" s="7">
        <v>42125</v>
      </c>
      <c r="H7" s="65">
        <v>30000</v>
      </c>
      <c r="I7" s="63">
        <f>H7*2.7%+90</f>
        <v>900.00000000000011</v>
      </c>
      <c r="J7" s="82">
        <v>0.1</v>
      </c>
      <c r="K7" s="75">
        <v>1500</v>
      </c>
      <c r="L7" s="75">
        <v>15000</v>
      </c>
      <c r="M7" s="75">
        <v>10000</v>
      </c>
      <c r="N7" s="75">
        <v>2000</v>
      </c>
      <c r="O7" s="484">
        <v>50320.5</v>
      </c>
      <c r="P7" s="188">
        <v>21805.68</v>
      </c>
      <c r="Q7" s="188">
        <f t="shared" si="0"/>
        <v>28514.82</v>
      </c>
      <c r="R7" s="188">
        <f t="shared" si="1"/>
        <v>16435.054755043227</v>
      </c>
      <c r="S7" s="13"/>
      <c r="T7" s="13"/>
    </row>
    <row r="8" spans="1:20" s="3" customFormat="1" ht="15.75">
      <c r="A8" s="50" t="s">
        <v>624</v>
      </c>
      <c r="B8" s="5">
        <v>2012</v>
      </c>
      <c r="C8" s="381" t="s">
        <v>129</v>
      </c>
      <c r="D8" s="480" t="s">
        <v>523</v>
      </c>
      <c r="E8" s="6" t="s">
        <v>622</v>
      </c>
      <c r="F8" s="7">
        <v>41725</v>
      </c>
      <c r="G8" s="7">
        <v>42089</v>
      </c>
      <c r="H8" s="63">
        <v>110000</v>
      </c>
      <c r="I8" s="63">
        <f>H8*2.7%+90</f>
        <v>3060.0000000000005</v>
      </c>
      <c r="J8" s="82">
        <v>0.1</v>
      </c>
      <c r="K8" s="75">
        <v>1500</v>
      </c>
      <c r="L8" s="75">
        <v>15000</v>
      </c>
      <c r="M8" s="75">
        <v>10000</v>
      </c>
      <c r="N8" s="75">
        <v>2000</v>
      </c>
      <c r="O8" s="62">
        <v>190680.18</v>
      </c>
      <c r="P8" s="188">
        <v>84129.32</v>
      </c>
      <c r="Q8" s="188">
        <f t="shared" si="0"/>
        <v>106550.85999999999</v>
      </c>
      <c r="R8" s="188">
        <f t="shared" si="1"/>
        <v>61412.599423631109</v>
      </c>
    </row>
    <row r="9" spans="1:20" s="3" customFormat="1" ht="15.75">
      <c r="A9" s="51" t="s">
        <v>517</v>
      </c>
      <c r="B9" s="5">
        <v>1987</v>
      </c>
      <c r="C9" s="381" t="s">
        <v>55</v>
      </c>
      <c r="D9" s="480" t="s">
        <v>523</v>
      </c>
      <c r="E9" s="6" t="s">
        <v>516</v>
      </c>
      <c r="F9" s="7">
        <v>41640</v>
      </c>
      <c r="G9" s="7">
        <v>42004</v>
      </c>
      <c r="H9" s="69">
        <v>19000</v>
      </c>
      <c r="I9" s="69">
        <f>H9*2.7%+90</f>
        <v>603.00000000000011</v>
      </c>
      <c r="J9" s="82">
        <v>0.1</v>
      </c>
      <c r="K9" s="75">
        <v>1500</v>
      </c>
      <c r="L9" s="75">
        <v>15000</v>
      </c>
      <c r="M9" s="75">
        <v>10000</v>
      </c>
      <c r="N9" s="75">
        <v>2000</v>
      </c>
      <c r="O9" s="62">
        <v>8250</v>
      </c>
      <c r="P9" s="62">
        <v>3437.5</v>
      </c>
      <c r="Q9" s="188">
        <f t="shared" si="0"/>
        <v>4812.5</v>
      </c>
      <c r="R9" s="188">
        <f t="shared" si="1"/>
        <v>2773.7752161383282</v>
      </c>
    </row>
    <row r="10" spans="1:20" s="3" customFormat="1" ht="15.75">
      <c r="A10" s="50" t="s">
        <v>65</v>
      </c>
      <c r="B10" s="5">
        <v>2008</v>
      </c>
      <c r="C10" s="430" t="s">
        <v>755</v>
      </c>
      <c r="D10" s="480" t="s">
        <v>396</v>
      </c>
      <c r="E10" s="6" t="s">
        <v>510</v>
      </c>
      <c r="F10" s="7">
        <v>41589</v>
      </c>
      <c r="G10" s="7">
        <v>41953</v>
      </c>
      <c r="H10" s="67">
        <v>10500</v>
      </c>
      <c r="I10" s="68">
        <f>H10*2.7%+90</f>
        <v>373.50000000000006</v>
      </c>
      <c r="J10" s="82">
        <v>0.1</v>
      </c>
      <c r="K10" s="75">
        <v>1500</v>
      </c>
      <c r="L10" s="75">
        <v>15000</v>
      </c>
      <c r="M10" s="75">
        <v>10000</v>
      </c>
      <c r="N10" s="75">
        <v>2000</v>
      </c>
      <c r="O10" s="62">
        <v>21572.2</v>
      </c>
      <c r="P10" s="62">
        <v>11145.74</v>
      </c>
      <c r="Q10" s="188">
        <f t="shared" si="0"/>
        <v>10426.460000000001</v>
      </c>
      <c r="R10" s="188">
        <f t="shared" si="1"/>
        <v>6009.4870317002888</v>
      </c>
    </row>
    <row r="11" spans="1:20" ht="15.75" thickBot="1"/>
    <row r="12" spans="1:20" ht="15.75" thickBot="1">
      <c r="H12" s="482">
        <f>SUM(H4:H11)</f>
        <v>384500</v>
      </c>
      <c r="R12" s="482">
        <f>SUM(R4:R11)</f>
        <v>231183.75792507202</v>
      </c>
    </row>
    <row r="14" spans="1:20" ht="15.75" thickBot="1"/>
    <row r="15" spans="1:20" ht="15.75" thickBot="1">
      <c r="A15" s="487" t="s">
        <v>760</v>
      </c>
      <c r="H15" s="486">
        <f>(H12-R12)/R12</f>
        <v>0.66317912404823287</v>
      </c>
    </row>
  </sheetData>
  <mergeCells count="16">
    <mergeCell ref="O1:O2"/>
    <mergeCell ref="P1:P2"/>
    <mergeCell ref="Q1:Q2"/>
    <mergeCell ref="R1:R2"/>
    <mergeCell ref="A1:A2"/>
    <mergeCell ref="B1:B2"/>
    <mergeCell ref="C1:C2"/>
    <mergeCell ref="D1:D2"/>
    <mergeCell ref="E1:E2"/>
    <mergeCell ref="M1:N1"/>
    <mergeCell ref="F1:G2"/>
    <mergeCell ref="I1:I2"/>
    <mergeCell ref="H1:H2"/>
    <mergeCell ref="J1:J2"/>
    <mergeCell ref="K1:K2"/>
    <mergeCell ref="L1:L2"/>
  </mergeCells>
  <pageMargins left="0.7" right="0.7" top="0.75" bottom="0.75" header="0.3" footer="0.3"/>
  <pageSetup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33"/>
  <sheetViews>
    <sheetView topLeftCell="A7" workbookViewId="0">
      <selection activeCell="I34" sqref="I34"/>
    </sheetView>
  </sheetViews>
  <sheetFormatPr defaultRowHeight="15"/>
  <cols>
    <col min="3" max="3" width="22.28515625" customWidth="1"/>
    <col min="4" max="4" width="10.85546875" bestFit="1" customWidth="1"/>
    <col min="6" max="6" width="9.85546875" style="333" bestFit="1" customWidth="1"/>
    <col min="7" max="7" width="11.5703125" bestFit="1" customWidth="1"/>
  </cols>
  <sheetData>
    <row r="7" spans="3:7" s="496" customFormat="1">
      <c r="C7" s="496" t="s">
        <v>774</v>
      </c>
      <c r="D7" s="496" t="s">
        <v>775</v>
      </c>
      <c r="E7" s="496" t="s">
        <v>515</v>
      </c>
      <c r="F7" s="497" t="s">
        <v>773</v>
      </c>
      <c r="G7" s="496" t="s">
        <v>776</v>
      </c>
    </row>
    <row r="9" spans="3:7">
      <c r="C9" s="495" t="s">
        <v>688</v>
      </c>
      <c r="D9">
        <v>112484</v>
      </c>
      <c r="E9" s="188">
        <v>2391.37</v>
      </c>
      <c r="F9" s="333">
        <v>41868</v>
      </c>
      <c r="G9" t="s">
        <v>777</v>
      </c>
    </row>
    <row r="10" spans="3:7">
      <c r="C10" s="495" t="s">
        <v>763</v>
      </c>
      <c r="D10">
        <v>112569</v>
      </c>
      <c r="E10" s="188">
        <v>241.00000000000003</v>
      </c>
      <c r="F10" s="333">
        <v>41864</v>
      </c>
      <c r="G10" s="407" t="s">
        <v>777</v>
      </c>
    </row>
    <row r="11" spans="3:7">
      <c r="C11" s="495" t="s">
        <v>765</v>
      </c>
      <c r="D11">
        <v>102029</v>
      </c>
      <c r="E11" s="188">
        <v>426.25000000000006</v>
      </c>
      <c r="F11" s="333">
        <v>41857</v>
      </c>
      <c r="G11" s="407" t="s">
        <v>777</v>
      </c>
    </row>
    <row r="12" spans="3:7">
      <c r="C12" s="495" t="s">
        <v>766</v>
      </c>
      <c r="D12">
        <v>101588</v>
      </c>
      <c r="E12" s="188">
        <v>215.00000000000003</v>
      </c>
      <c r="F12" s="333">
        <v>41853</v>
      </c>
      <c r="G12" s="407" t="s">
        <v>777</v>
      </c>
    </row>
    <row r="13" spans="3:7">
      <c r="C13" s="495" t="s">
        <v>770</v>
      </c>
      <c r="D13">
        <v>112705</v>
      </c>
      <c r="E13" s="188">
        <v>1319.0000000000002</v>
      </c>
      <c r="F13" s="333">
        <v>41865</v>
      </c>
      <c r="G13" s="407" t="s">
        <v>777</v>
      </c>
    </row>
    <row r="14" spans="3:7">
      <c r="E14" s="188"/>
    </row>
    <row r="15" spans="3:7">
      <c r="C15" s="499" t="s">
        <v>510</v>
      </c>
      <c r="E15" s="189">
        <v>373.50000000000006</v>
      </c>
      <c r="F15" s="333">
        <v>41863</v>
      </c>
      <c r="G15" t="s">
        <v>779</v>
      </c>
    </row>
    <row r="16" spans="3:7">
      <c r="C16" s="499" t="s">
        <v>508</v>
      </c>
      <c r="E16" s="189">
        <v>360.00000000000006</v>
      </c>
      <c r="F16" s="333">
        <v>41863</v>
      </c>
      <c r="G16" s="407" t="s">
        <v>779</v>
      </c>
    </row>
    <row r="17" spans="1:8">
      <c r="C17" s="499" t="s">
        <v>511</v>
      </c>
      <c r="E17" s="189">
        <v>495.00000000000006</v>
      </c>
      <c r="F17" s="333">
        <v>41867</v>
      </c>
      <c r="G17" s="407" t="s">
        <v>779</v>
      </c>
    </row>
    <row r="18" spans="1:8">
      <c r="C18" s="381" t="s">
        <v>505</v>
      </c>
      <c r="E18" s="302">
        <v>373.50000000000006</v>
      </c>
      <c r="F18" s="333">
        <v>41881</v>
      </c>
      <c r="G18" s="407" t="s">
        <v>779</v>
      </c>
    </row>
    <row r="19" spans="1:8">
      <c r="C19" s="430" t="s">
        <v>569</v>
      </c>
      <c r="E19" s="334">
        <v>474</v>
      </c>
      <c r="F19" s="333">
        <v>41877</v>
      </c>
      <c r="G19" s="407" t="s">
        <v>779</v>
      </c>
      <c r="H19" s="385" t="s">
        <v>788</v>
      </c>
    </row>
    <row r="20" spans="1:8">
      <c r="C20" s="430" t="s">
        <v>571</v>
      </c>
      <c r="E20" s="334">
        <v>546</v>
      </c>
      <c r="F20" s="333">
        <v>41877</v>
      </c>
      <c r="G20" s="407" t="s">
        <v>779</v>
      </c>
      <c r="H20" s="385" t="s">
        <v>788</v>
      </c>
    </row>
    <row r="21" spans="1:8">
      <c r="C21" s="373" t="s">
        <v>581</v>
      </c>
      <c r="E21" s="225">
        <v>2850</v>
      </c>
      <c r="F21" s="333">
        <v>41879</v>
      </c>
      <c r="G21" s="407" t="s">
        <v>779</v>
      </c>
    </row>
    <row r="22" spans="1:8">
      <c r="C22" s="373" t="s">
        <v>579</v>
      </c>
      <c r="E22" s="225">
        <v>2850</v>
      </c>
      <c r="F22" s="333">
        <v>41879</v>
      </c>
      <c r="G22" s="407" t="s">
        <v>779</v>
      </c>
    </row>
    <row r="23" spans="1:8">
      <c r="C23" s="373" t="s">
        <v>577</v>
      </c>
      <c r="E23" s="225">
        <v>2850</v>
      </c>
      <c r="F23" s="333">
        <v>41879</v>
      </c>
      <c r="G23" s="407" t="s">
        <v>779</v>
      </c>
    </row>
    <row r="24" spans="1:8">
      <c r="C24" s="373" t="s">
        <v>573</v>
      </c>
      <c r="E24" s="225">
        <v>2250</v>
      </c>
      <c r="F24" s="333">
        <v>41879</v>
      </c>
      <c r="G24" s="407" t="s">
        <v>779</v>
      </c>
    </row>
    <row r="25" spans="1:8">
      <c r="C25" s="373" t="s">
        <v>576</v>
      </c>
      <c r="E25" s="225">
        <v>930</v>
      </c>
      <c r="F25" s="333">
        <v>41879</v>
      </c>
      <c r="G25" s="407" t="s">
        <v>779</v>
      </c>
    </row>
    <row r="26" spans="1:8">
      <c r="C26" s="499" t="s">
        <v>627</v>
      </c>
      <c r="E26" s="189">
        <v>900.00000000000011</v>
      </c>
      <c r="F26" s="333">
        <v>41855</v>
      </c>
      <c r="G26" s="407" t="s">
        <v>779</v>
      </c>
    </row>
    <row r="27" spans="1:8">
      <c r="C27" s="499" t="s">
        <v>641</v>
      </c>
      <c r="E27" s="189">
        <v>414.00000000000006</v>
      </c>
      <c r="F27" s="333">
        <v>41855</v>
      </c>
      <c r="G27" s="407" t="s">
        <v>779</v>
      </c>
    </row>
    <row r="28" spans="1:8">
      <c r="A28" s="381"/>
      <c r="B28" s="381"/>
      <c r="C28" s="381"/>
      <c r="D28" s="381"/>
      <c r="E28" s="381"/>
      <c r="F28" s="498"/>
      <c r="G28" s="381"/>
      <c r="H28" s="381"/>
    </row>
    <row r="29" spans="1:8">
      <c r="C29" t="s">
        <v>781</v>
      </c>
      <c r="D29" t="s">
        <v>780</v>
      </c>
      <c r="E29" s="188">
        <v>328.5</v>
      </c>
      <c r="H29" s="188">
        <f>(E26+E27)/4</f>
        <v>328.50000000000006</v>
      </c>
    </row>
    <row r="30" spans="1:8">
      <c r="C30" t="s">
        <v>782</v>
      </c>
      <c r="D30" s="407" t="s">
        <v>783</v>
      </c>
      <c r="E30" s="188">
        <v>183.38</v>
      </c>
      <c r="H30" s="188">
        <f>(E15+E16)/4</f>
        <v>183.37500000000003</v>
      </c>
    </row>
    <row r="31" spans="1:8">
      <c r="C31" t="s">
        <v>511</v>
      </c>
      <c r="D31" s="407" t="s">
        <v>784</v>
      </c>
      <c r="E31">
        <v>123.75</v>
      </c>
      <c r="H31" s="188">
        <f>E17/4</f>
        <v>123.75000000000001</v>
      </c>
    </row>
    <row r="32" spans="1:8">
      <c r="C32" t="s">
        <v>785</v>
      </c>
      <c r="D32" s="407" t="s">
        <v>786</v>
      </c>
      <c r="E32">
        <v>2932.5</v>
      </c>
      <c r="H32" s="188">
        <f>(E21+E22+E23+E24+E25)/4</f>
        <v>2932.5</v>
      </c>
    </row>
    <row r="33" spans="3:8">
      <c r="C33" t="s">
        <v>505</v>
      </c>
      <c r="D33" s="407" t="s">
        <v>787</v>
      </c>
      <c r="E33">
        <v>93.36</v>
      </c>
      <c r="H33" s="188">
        <f>E18/4</f>
        <v>93.375000000000014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9"/>
  <sheetViews>
    <sheetView workbookViewId="0">
      <selection activeCell="D31" sqref="D31"/>
    </sheetView>
  </sheetViews>
  <sheetFormatPr defaultRowHeight="15"/>
  <cols>
    <col min="1" max="1" width="23.5703125" customWidth="1"/>
    <col min="3" max="3" width="12.140625" customWidth="1"/>
    <col min="4" max="4" width="21.42578125" customWidth="1"/>
    <col min="6" max="6" width="15.140625" customWidth="1"/>
    <col min="7" max="7" width="10.42578125" customWidth="1"/>
    <col min="8" max="8" width="10.7109375" customWidth="1"/>
    <col min="10" max="10" width="9.5703125" bestFit="1" customWidth="1"/>
    <col min="12" max="13" width="10.7109375" bestFit="1" customWidth="1"/>
    <col min="14" max="14" width="9.7109375" bestFit="1" customWidth="1"/>
  </cols>
  <sheetData>
    <row r="1" spans="1:16" s="407" customFormat="1">
      <c r="D1" s="407" t="s">
        <v>778</v>
      </c>
    </row>
    <row r="2" spans="1:16" s="407" customFormat="1" ht="15" customHeight="1">
      <c r="A2" s="88" t="s">
        <v>179</v>
      </c>
      <c r="B2" s="142">
        <v>2013</v>
      </c>
      <c r="C2" s="182" t="s">
        <v>419</v>
      </c>
      <c r="D2" s="346" t="s">
        <v>420</v>
      </c>
      <c r="E2" s="142"/>
      <c r="F2" s="144" t="s">
        <v>422</v>
      </c>
      <c r="G2" s="145">
        <v>41488</v>
      </c>
      <c r="H2" s="475">
        <v>41852</v>
      </c>
      <c r="I2" s="257">
        <v>549</v>
      </c>
      <c r="J2" s="257">
        <v>17000</v>
      </c>
    </row>
    <row r="3" spans="1:16" ht="15.75">
      <c r="A3" s="50" t="s">
        <v>209</v>
      </c>
      <c r="B3" s="5">
        <v>2011</v>
      </c>
      <c r="C3" s="167" t="s">
        <v>439</v>
      </c>
      <c r="D3" s="345" t="s">
        <v>437</v>
      </c>
      <c r="E3" s="198" t="s">
        <v>337</v>
      </c>
      <c r="F3" s="6" t="s">
        <v>436</v>
      </c>
      <c r="G3" s="7">
        <v>41494</v>
      </c>
      <c r="H3" s="476">
        <v>41858</v>
      </c>
      <c r="I3" s="63">
        <v>549</v>
      </c>
      <c r="J3" s="63">
        <v>17000</v>
      </c>
    </row>
    <row r="4" spans="1:16" ht="15.75">
      <c r="A4" s="50" t="s">
        <v>214</v>
      </c>
      <c r="B4" s="5">
        <v>2011</v>
      </c>
      <c r="C4" s="167" t="s">
        <v>46</v>
      </c>
      <c r="D4" s="198" t="s">
        <v>396</v>
      </c>
      <c r="E4" s="198" t="s">
        <v>97</v>
      </c>
      <c r="F4" s="6" t="s">
        <v>434</v>
      </c>
      <c r="G4" s="7">
        <v>41507</v>
      </c>
      <c r="H4" s="476">
        <v>41871</v>
      </c>
      <c r="I4" s="63">
        <v>2520.0000000000005</v>
      </c>
      <c r="J4" s="63">
        <v>90000</v>
      </c>
    </row>
    <row r="5" spans="1:16" ht="15.75">
      <c r="A5" s="50" t="s">
        <v>5</v>
      </c>
      <c r="B5" s="5">
        <v>1996</v>
      </c>
      <c r="C5" s="167" t="s">
        <v>8</v>
      </c>
      <c r="D5" s="198" t="s">
        <v>286</v>
      </c>
      <c r="E5" s="198" t="s">
        <v>340</v>
      </c>
      <c r="F5" s="6" t="s">
        <v>423</v>
      </c>
      <c r="G5" s="7">
        <v>41510</v>
      </c>
      <c r="H5" s="476">
        <v>41874</v>
      </c>
      <c r="I5" s="63">
        <v>1008.0000000000001</v>
      </c>
      <c r="J5" s="63">
        <v>34000</v>
      </c>
    </row>
    <row r="6" spans="1:16" ht="15.75">
      <c r="A6" s="50" t="s">
        <v>5</v>
      </c>
      <c r="B6" s="5">
        <v>1997</v>
      </c>
      <c r="C6" s="167" t="s">
        <v>9</v>
      </c>
      <c r="D6" s="198" t="s">
        <v>286</v>
      </c>
      <c r="E6" s="198" t="s">
        <v>340</v>
      </c>
      <c r="F6" s="6" t="s">
        <v>425</v>
      </c>
      <c r="G6" s="7">
        <v>41510</v>
      </c>
      <c r="H6" s="476">
        <v>41874</v>
      </c>
      <c r="I6" s="63">
        <v>1062</v>
      </c>
      <c r="J6" s="63">
        <v>36000</v>
      </c>
    </row>
    <row r="7" spans="1:16" ht="15.75">
      <c r="A7" s="50" t="s">
        <v>13</v>
      </c>
      <c r="B7" s="5">
        <v>1992</v>
      </c>
      <c r="C7" s="167" t="s">
        <v>14</v>
      </c>
      <c r="D7" s="29" t="s">
        <v>424</v>
      </c>
      <c r="E7" s="198" t="s">
        <v>340</v>
      </c>
      <c r="F7" s="6" t="s">
        <v>429</v>
      </c>
      <c r="G7" s="7">
        <v>41510</v>
      </c>
      <c r="H7" s="476">
        <v>41874</v>
      </c>
      <c r="I7" s="63">
        <v>495.00000000000006</v>
      </c>
      <c r="J7" s="63">
        <v>15000</v>
      </c>
    </row>
    <row r="8" spans="1:16" ht="15.75">
      <c r="A8" s="50" t="s">
        <v>431</v>
      </c>
      <c r="B8" s="10">
        <v>1996</v>
      </c>
      <c r="C8" s="167" t="s">
        <v>22</v>
      </c>
      <c r="D8" s="198" t="s">
        <v>430</v>
      </c>
      <c r="E8" s="198" t="s">
        <v>340</v>
      </c>
      <c r="F8" s="6" t="s">
        <v>432</v>
      </c>
      <c r="G8" s="7">
        <v>41510</v>
      </c>
      <c r="H8" s="476">
        <v>41874</v>
      </c>
      <c r="I8" s="65">
        <v>474</v>
      </c>
      <c r="J8" s="65">
        <v>16000</v>
      </c>
    </row>
    <row r="9" spans="1:16" ht="16.5">
      <c r="A9" s="50" t="s">
        <v>5</v>
      </c>
      <c r="B9" s="5">
        <v>1996</v>
      </c>
      <c r="C9" s="167" t="s">
        <v>10</v>
      </c>
      <c r="D9" s="20" t="s">
        <v>457</v>
      </c>
      <c r="E9" s="198" t="s">
        <v>340</v>
      </c>
      <c r="F9" s="6" t="s">
        <v>459</v>
      </c>
      <c r="G9" s="7">
        <v>41530</v>
      </c>
      <c r="H9" s="476">
        <v>41894</v>
      </c>
      <c r="I9" s="75">
        <v>1035</v>
      </c>
      <c r="J9" s="75">
        <v>35000</v>
      </c>
    </row>
    <row r="10" spans="1:16" ht="15.75">
      <c r="A10" s="50" t="s">
        <v>220</v>
      </c>
      <c r="B10" s="5">
        <v>1980</v>
      </c>
      <c r="C10" s="167" t="s">
        <v>221</v>
      </c>
      <c r="D10" s="345" t="s">
        <v>222</v>
      </c>
      <c r="E10" s="198" t="s">
        <v>287</v>
      </c>
      <c r="F10" s="6" t="s">
        <v>458</v>
      </c>
      <c r="G10" s="7">
        <v>41542</v>
      </c>
      <c r="H10" s="476">
        <v>41906</v>
      </c>
      <c r="I10" s="63">
        <v>354</v>
      </c>
      <c r="J10" s="63">
        <v>11000</v>
      </c>
    </row>
    <row r="11" spans="1:16" ht="15.75">
      <c r="A11" s="50" t="s">
        <v>65</v>
      </c>
      <c r="B11" s="5">
        <v>2008</v>
      </c>
      <c r="C11" s="167" t="s">
        <v>78</v>
      </c>
      <c r="D11" s="345" t="s">
        <v>396</v>
      </c>
      <c r="E11" s="198" t="s">
        <v>336</v>
      </c>
      <c r="F11" s="6" t="s">
        <v>510</v>
      </c>
      <c r="G11" s="7">
        <v>41589</v>
      </c>
      <c r="H11" s="39">
        <v>41953</v>
      </c>
      <c r="I11" s="64">
        <v>373.50000000000006</v>
      </c>
      <c r="J11" s="63">
        <v>10500</v>
      </c>
      <c r="L11" s="477">
        <f>H11-90</f>
        <v>41863</v>
      </c>
    </row>
    <row r="12" spans="1:16" ht="15.75">
      <c r="A12" s="50" t="s">
        <v>65</v>
      </c>
      <c r="B12" s="5">
        <v>2008</v>
      </c>
      <c r="C12" s="167" t="s">
        <v>70</v>
      </c>
      <c r="D12" s="345" t="s">
        <v>396</v>
      </c>
      <c r="E12" s="198" t="s">
        <v>336</v>
      </c>
      <c r="F12" s="6" t="s">
        <v>508</v>
      </c>
      <c r="G12" s="7">
        <v>41589</v>
      </c>
      <c r="H12" s="39">
        <v>41953</v>
      </c>
      <c r="I12" s="79">
        <v>360.00000000000006</v>
      </c>
      <c r="J12" s="75">
        <v>10000</v>
      </c>
      <c r="L12" s="477">
        <f t="shared" ref="L12:L38" si="0">H12-90</f>
        <v>41863</v>
      </c>
    </row>
    <row r="13" spans="1:16" ht="15.75">
      <c r="A13" s="50" t="s">
        <v>480</v>
      </c>
      <c r="B13" s="10">
        <v>2007</v>
      </c>
      <c r="C13" s="167" t="s">
        <v>107</v>
      </c>
      <c r="D13" s="345" t="s">
        <v>437</v>
      </c>
      <c r="E13" s="198" t="s">
        <v>336</v>
      </c>
      <c r="F13" s="6" t="s">
        <v>511</v>
      </c>
      <c r="G13" s="7">
        <v>41593</v>
      </c>
      <c r="H13" s="39">
        <v>41957</v>
      </c>
      <c r="I13" s="64">
        <v>495.00000000000006</v>
      </c>
      <c r="J13" s="63">
        <v>15000</v>
      </c>
      <c r="L13" s="477">
        <f t="shared" si="0"/>
        <v>41867</v>
      </c>
    </row>
    <row r="14" spans="1:16" ht="15.75">
      <c r="A14" s="50" t="s">
        <v>481</v>
      </c>
      <c r="B14" s="10">
        <v>2008</v>
      </c>
      <c r="C14" s="167" t="s">
        <v>109</v>
      </c>
      <c r="D14" s="345" t="s">
        <v>437</v>
      </c>
      <c r="E14" s="198" t="s">
        <v>110</v>
      </c>
      <c r="F14" s="6" t="s">
        <v>505</v>
      </c>
      <c r="G14" s="7">
        <v>41607</v>
      </c>
      <c r="H14" s="39">
        <v>41971</v>
      </c>
      <c r="I14" s="68">
        <v>373.50000000000006</v>
      </c>
      <c r="J14" s="68">
        <v>10500</v>
      </c>
      <c r="L14" s="477">
        <f t="shared" si="0"/>
        <v>41881</v>
      </c>
    </row>
    <row r="15" spans="1:16" ht="15.75">
      <c r="A15" s="50" t="s">
        <v>71</v>
      </c>
      <c r="B15" s="10">
        <v>1998</v>
      </c>
      <c r="C15" s="167" t="s">
        <v>96</v>
      </c>
      <c r="D15" s="20" t="s">
        <v>87</v>
      </c>
      <c r="E15" s="198" t="s">
        <v>287</v>
      </c>
      <c r="F15" s="6" t="s">
        <v>513</v>
      </c>
      <c r="G15" s="7">
        <v>41624</v>
      </c>
      <c r="H15" s="39">
        <v>41988</v>
      </c>
      <c r="I15" s="67">
        <v>279</v>
      </c>
      <c r="J15" s="67">
        <v>7000</v>
      </c>
      <c r="L15" s="501">
        <f t="shared" si="0"/>
        <v>41898</v>
      </c>
      <c r="P15">
        <f>I15/4</f>
        <v>69.75</v>
      </c>
    </row>
    <row r="16" spans="1:16" ht="15.75">
      <c r="A16" s="50" t="s">
        <v>517</v>
      </c>
      <c r="B16" s="5">
        <v>1987</v>
      </c>
      <c r="C16" s="167" t="s">
        <v>55</v>
      </c>
      <c r="D16" s="345" t="s">
        <v>523</v>
      </c>
      <c r="E16" s="198" t="s">
        <v>340</v>
      </c>
      <c r="F16" s="6" t="s">
        <v>516</v>
      </c>
      <c r="G16" s="7">
        <v>41640</v>
      </c>
      <c r="H16" s="476">
        <v>42004</v>
      </c>
      <c r="I16" s="67">
        <v>603.00000000000011</v>
      </c>
      <c r="J16" s="67">
        <v>19000</v>
      </c>
      <c r="L16" s="477">
        <f t="shared" si="0"/>
        <v>41914</v>
      </c>
      <c r="M16" s="477">
        <f>L16-90</f>
        <v>41824</v>
      </c>
    </row>
    <row r="17" spans="1:16" ht="15.75">
      <c r="A17" s="50" t="s">
        <v>267</v>
      </c>
      <c r="B17" s="5">
        <v>1989</v>
      </c>
      <c r="C17" s="460" t="s">
        <v>67</v>
      </c>
      <c r="D17" s="345" t="s">
        <v>302</v>
      </c>
      <c r="E17" s="198" t="s">
        <v>340</v>
      </c>
      <c r="F17" s="6" t="s">
        <v>518</v>
      </c>
      <c r="G17" s="7">
        <v>41640</v>
      </c>
      <c r="H17" s="476">
        <v>42004</v>
      </c>
      <c r="I17" s="67">
        <v>387.00000000000006</v>
      </c>
      <c r="J17" s="67">
        <v>11000</v>
      </c>
      <c r="L17" s="477">
        <f t="shared" si="0"/>
        <v>41914</v>
      </c>
      <c r="M17" s="477">
        <f t="shared" ref="M17:N38" si="1">L17-90</f>
        <v>41824</v>
      </c>
    </row>
    <row r="18" spans="1:16" ht="15.75">
      <c r="A18" s="50" t="s">
        <v>522</v>
      </c>
      <c r="B18" s="43">
        <v>1986</v>
      </c>
      <c r="C18" s="469" t="s">
        <v>58</v>
      </c>
      <c r="D18" s="458" t="s">
        <v>222</v>
      </c>
      <c r="E18" s="198" t="s">
        <v>340</v>
      </c>
      <c r="F18" s="6" t="s">
        <v>521</v>
      </c>
      <c r="G18" s="7">
        <v>41640</v>
      </c>
      <c r="H18" s="476">
        <v>42004</v>
      </c>
      <c r="I18" s="69">
        <v>360.00000000000006</v>
      </c>
      <c r="J18" s="67">
        <v>10000</v>
      </c>
      <c r="L18" s="477">
        <f t="shared" si="0"/>
        <v>41914</v>
      </c>
      <c r="M18" s="477">
        <f t="shared" si="1"/>
        <v>41824</v>
      </c>
    </row>
    <row r="19" spans="1:16" ht="15.75">
      <c r="A19" s="50" t="s">
        <v>262</v>
      </c>
      <c r="B19" s="5">
        <v>1989</v>
      </c>
      <c r="C19" s="460" t="s">
        <v>59</v>
      </c>
      <c r="D19" s="345" t="s">
        <v>523</v>
      </c>
      <c r="E19" s="198" t="s">
        <v>340</v>
      </c>
      <c r="F19" s="6" t="s">
        <v>525</v>
      </c>
      <c r="G19" s="7">
        <v>41640</v>
      </c>
      <c r="H19" s="476">
        <v>42004</v>
      </c>
      <c r="I19" s="67">
        <v>414.00000000000006</v>
      </c>
      <c r="J19" s="67">
        <v>12000</v>
      </c>
      <c r="L19" s="477">
        <f t="shared" si="0"/>
        <v>41914</v>
      </c>
      <c r="M19" s="477">
        <f t="shared" si="1"/>
        <v>41824</v>
      </c>
    </row>
    <row r="20" spans="1:16" ht="15.75">
      <c r="A20" s="50" t="s">
        <v>266</v>
      </c>
      <c r="B20" s="5">
        <v>2007</v>
      </c>
      <c r="C20" s="167" t="s">
        <v>81</v>
      </c>
      <c r="D20" s="198" t="s">
        <v>461</v>
      </c>
      <c r="E20" s="198" t="s">
        <v>341</v>
      </c>
      <c r="F20" s="6" t="s">
        <v>526</v>
      </c>
      <c r="G20" s="7">
        <v>41640</v>
      </c>
      <c r="H20" s="476">
        <v>42004</v>
      </c>
      <c r="I20" s="63">
        <v>630.00000000000011</v>
      </c>
      <c r="J20" s="63">
        <v>20000</v>
      </c>
      <c r="L20" s="477">
        <f t="shared" si="0"/>
        <v>41914</v>
      </c>
      <c r="M20" s="477">
        <f t="shared" si="1"/>
        <v>41824</v>
      </c>
    </row>
    <row r="21" spans="1:16" ht="15.75">
      <c r="A21" s="50" t="s">
        <v>268</v>
      </c>
      <c r="B21" s="95">
        <v>2003</v>
      </c>
      <c r="C21" s="168" t="s">
        <v>62</v>
      </c>
      <c r="D21" s="345" t="s">
        <v>437</v>
      </c>
      <c r="E21" s="198" t="s">
        <v>342</v>
      </c>
      <c r="F21" s="6" t="s">
        <v>528</v>
      </c>
      <c r="G21" s="7">
        <v>41640</v>
      </c>
      <c r="H21" s="476">
        <v>42004</v>
      </c>
      <c r="I21" s="69">
        <v>157.5</v>
      </c>
      <c r="J21" s="69">
        <v>2500</v>
      </c>
      <c r="L21" s="477">
        <f t="shared" si="0"/>
        <v>41914</v>
      </c>
      <c r="M21" s="477">
        <f t="shared" si="1"/>
        <v>41824</v>
      </c>
    </row>
    <row r="22" spans="1:16" ht="15.75">
      <c r="A22" s="50" t="s">
        <v>11</v>
      </c>
      <c r="B22" s="468">
        <v>1995</v>
      </c>
      <c r="C22" s="168" t="s">
        <v>12</v>
      </c>
      <c r="D22" s="468" t="s">
        <v>84</v>
      </c>
      <c r="E22" s="198" t="s">
        <v>340</v>
      </c>
      <c r="F22" s="6" t="s">
        <v>617</v>
      </c>
      <c r="G22" s="7">
        <v>41664</v>
      </c>
      <c r="H22" s="476">
        <v>42028</v>
      </c>
      <c r="I22" s="473">
        <v>873.00000000000011</v>
      </c>
      <c r="J22" s="473">
        <v>29000</v>
      </c>
      <c r="L22" s="477">
        <f t="shared" si="0"/>
        <v>41938</v>
      </c>
      <c r="M22" s="477">
        <f t="shared" si="1"/>
        <v>41848</v>
      </c>
    </row>
    <row r="23" spans="1:16" ht="15.75">
      <c r="A23" s="50" t="s">
        <v>620</v>
      </c>
      <c r="B23" s="306">
        <v>1998</v>
      </c>
      <c r="C23" s="168" t="s">
        <v>105</v>
      </c>
      <c r="D23" s="202" t="s">
        <v>621</v>
      </c>
      <c r="E23" s="198" t="s">
        <v>340</v>
      </c>
      <c r="F23" s="6" t="s">
        <v>619</v>
      </c>
      <c r="G23" s="7">
        <v>41664</v>
      </c>
      <c r="H23" s="476">
        <v>42028</v>
      </c>
      <c r="I23" s="69">
        <v>176.4</v>
      </c>
      <c r="J23" s="473">
        <v>3200</v>
      </c>
      <c r="L23" s="477">
        <f t="shared" si="0"/>
        <v>41938</v>
      </c>
      <c r="M23" s="477">
        <f t="shared" si="1"/>
        <v>41848</v>
      </c>
    </row>
    <row r="24" spans="1:16" ht="15.75">
      <c r="A24" s="50" t="s">
        <v>277</v>
      </c>
      <c r="B24" s="306">
        <v>1996</v>
      </c>
      <c r="C24" s="168" t="s">
        <v>125</v>
      </c>
      <c r="D24" s="345" t="s">
        <v>570</v>
      </c>
      <c r="E24" s="198" t="s">
        <v>340</v>
      </c>
      <c r="F24" s="6" t="s">
        <v>569</v>
      </c>
      <c r="G24" s="7">
        <v>41693</v>
      </c>
      <c r="H24" s="39">
        <v>42057</v>
      </c>
      <c r="I24" s="75">
        <v>474</v>
      </c>
      <c r="J24" s="75">
        <v>16000</v>
      </c>
      <c r="L24" s="477">
        <f t="shared" si="0"/>
        <v>41967</v>
      </c>
      <c r="M24" s="477">
        <f t="shared" si="1"/>
        <v>41877</v>
      </c>
      <c r="N24" s="477">
        <f t="shared" si="1"/>
        <v>41787</v>
      </c>
    </row>
    <row r="25" spans="1:16" ht="15.75">
      <c r="A25" s="50" t="s">
        <v>270</v>
      </c>
      <c r="B25" s="306">
        <v>1995</v>
      </c>
      <c r="C25" s="168" t="s">
        <v>126</v>
      </c>
      <c r="D25" s="345" t="s">
        <v>271</v>
      </c>
      <c r="E25" s="198" t="s">
        <v>340</v>
      </c>
      <c r="F25" s="6" t="s">
        <v>571</v>
      </c>
      <c r="G25" s="7">
        <v>41693</v>
      </c>
      <c r="H25" s="39">
        <v>42057</v>
      </c>
      <c r="I25" s="75">
        <v>546</v>
      </c>
      <c r="J25" s="75">
        <v>19000</v>
      </c>
      <c r="L25" s="477">
        <f t="shared" si="0"/>
        <v>41967</v>
      </c>
      <c r="M25" s="477">
        <f t="shared" si="1"/>
        <v>41877</v>
      </c>
      <c r="N25" s="477">
        <f t="shared" si="1"/>
        <v>41787</v>
      </c>
    </row>
    <row r="26" spans="1:16" ht="15.75">
      <c r="A26" s="50" t="s">
        <v>284</v>
      </c>
      <c r="B26" s="142">
        <v>2012</v>
      </c>
      <c r="C26" s="182" t="s">
        <v>285</v>
      </c>
      <c r="D26" s="345" t="s">
        <v>286</v>
      </c>
      <c r="E26" s="198" t="s">
        <v>287</v>
      </c>
      <c r="F26" s="6" t="s">
        <v>581</v>
      </c>
      <c r="G26" s="7">
        <v>41695</v>
      </c>
      <c r="H26" s="39">
        <v>42059</v>
      </c>
      <c r="I26" s="75">
        <v>2850</v>
      </c>
      <c r="J26" s="75">
        <v>115000</v>
      </c>
      <c r="L26" s="477">
        <f t="shared" si="0"/>
        <v>41969</v>
      </c>
      <c r="M26" s="477">
        <f t="shared" si="1"/>
        <v>41879</v>
      </c>
      <c r="N26" s="477">
        <f t="shared" si="1"/>
        <v>41789</v>
      </c>
    </row>
    <row r="27" spans="1:16" ht="15.75">
      <c r="A27" s="50" t="s">
        <v>284</v>
      </c>
      <c r="B27" s="142">
        <v>2012</v>
      </c>
      <c r="C27" s="182" t="s">
        <v>289</v>
      </c>
      <c r="D27" s="345" t="s">
        <v>286</v>
      </c>
      <c r="E27" s="198" t="s">
        <v>287</v>
      </c>
      <c r="F27" s="6" t="s">
        <v>579</v>
      </c>
      <c r="G27" s="7">
        <v>41695</v>
      </c>
      <c r="H27" s="39">
        <v>42059</v>
      </c>
      <c r="I27" s="75">
        <v>2850</v>
      </c>
      <c r="J27" s="75">
        <v>115000</v>
      </c>
      <c r="L27" s="477">
        <f t="shared" si="0"/>
        <v>41969</v>
      </c>
      <c r="M27" s="477">
        <f t="shared" si="1"/>
        <v>41879</v>
      </c>
      <c r="N27" s="477">
        <f t="shared" si="1"/>
        <v>41789</v>
      </c>
    </row>
    <row r="28" spans="1:16" ht="15.75">
      <c r="A28" s="50" t="s">
        <v>284</v>
      </c>
      <c r="B28" s="142">
        <v>2012</v>
      </c>
      <c r="C28" s="182" t="s">
        <v>291</v>
      </c>
      <c r="D28" s="202" t="s">
        <v>286</v>
      </c>
      <c r="E28" s="198" t="s">
        <v>287</v>
      </c>
      <c r="F28" s="6" t="s">
        <v>577</v>
      </c>
      <c r="G28" s="7">
        <v>41695</v>
      </c>
      <c r="H28" s="39">
        <v>42059</v>
      </c>
      <c r="I28" s="75">
        <v>2850</v>
      </c>
      <c r="J28" s="75">
        <v>115000</v>
      </c>
      <c r="L28" s="477">
        <f t="shared" si="0"/>
        <v>41969</v>
      </c>
      <c r="M28" s="477">
        <f t="shared" si="1"/>
        <v>41879</v>
      </c>
      <c r="N28" s="477">
        <f t="shared" si="1"/>
        <v>41789</v>
      </c>
    </row>
    <row r="29" spans="1:16" ht="15.75">
      <c r="A29" s="50" t="s">
        <v>284</v>
      </c>
      <c r="B29" s="142">
        <v>2012</v>
      </c>
      <c r="C29" s="182" t="s">
        <v>296</v>
      </c>
      <c r="D29" s="202" t="s">
        <v>570</v>
      </c>
      <c r="E29" s="198" t="s">
        <v>287</v>
      </c>
      <c r="F29" s="6" t="s">
        <v>573</v>
      </c>
      <c r="G29" s="7">
        <v>41695</v>
      </c>
      <c r="H29" s="39">
        <v>42059</v>
      </c>
      <c r="I29" s="69">
        <v>2250</v>
      </c>
      <c r="J29" s="75">
        <v>90000</v>
      </c>
      <c r="L29" s="477">
        <f t="shared" si="0"/>
        <v>41969</v>
      </c>
      <c r="M29" s="477">
        <f t="shared" si="1"/>
        <v>41879</v>
      </c>
      <c r="N29" s="477">
        <f t="shared" si="1"/>
        <v>41789</v>
      </c>
    </row>
    <row r="30" spans="1:16" ht="15.75">
      <c r="A30" s="50" t="s">
        <v>293</v>
      </c>
      <c r="B30" s="142">
        <v>2012</v>
      </c>
      <c r="C30" s="182" t="s">
        <v>294</v>
      </c>
      <c r="D30" s="202" t="s">
        <v>271</v>
      </c>
      <c r="E30" s="198" t="s">
        <v>287</v>
      </c>
      <c r="F30" s="6" t="s">
        <v>576</v>
      </c>
      <c r="G30" s="7">
        <v>41695</v>
      </c>
      <c r="H30" s="39">
        <v>42059</v>
      </c>
      <c r="I30" s="75">
        <v>930</v>
      </c>
      <c r="J30" s="75">
        <v>35000</v>
      </c>
      <c r="L30" s="477">
        <f t="shared" si="0"/>
        <v>41969</v>
      </c>
      <c r="M30" s="477">
        <f t="shared" si="1"/>
        <v>41879</v>
      </c>
      <c r="N30" s="477">
        <f t="shared" si="1"/>
        <v>41789</v>
      </c>
    </row>
    <row r="31" spans="1:16" ht="15.75">
      <c r="A31" s="50" t="s">
        <v>624</v>
      </c>
      <c r="B31" s="95">
        <v>2012</v>
      </c>
      <c r="C31" s="168" t="s">
        <v>129</v>
      </c>
      <c r="D31" s="202" t="s">
        <v>523</v>
      </c>
      <c r="E31" s="198" t="s">
        <v>340</v>
      </c>
      <c r="F31" s="6" t="s">
        <v>622</v>
      </c>
      <c r="G31" s="7">
        <v>41725</v>
      </c>
      <c r="H31" s="476">
        <v>42089</v>
      </c>
      <c r="I31" s="75">
        <v>3060.0000000000005</v>
      </c>
      <c r="J31" s="75">
        <v>110000</v>
      </c>
      <c r="L31" s="477">
        <f t="shared" si="0"/>
        <v>41999</v>
      </c>
      <c r="M31" s="501">
        <f t="shared" si="1"/>
        <v>41909</v>
      </c>
      <c r="N31" s="477">
        <f t="shared" si="1"/>
        <v>41819</v>
      </c>
      <c r="P31" s="188">
        <f>I31+I32</f>
        <v>5580.0000000000009</v>
      </c>
    </row>
    <row r="32" spans="1:16" ht="15.75">
      <c r="A32" s="88" t="s">
        <v>5</v>
      </c>
      <c r="B32" s="95">
        <v>2012</v>
      </c>
      <c r="C32" s="168" t="s">
        <v>130</v>
      </c>
      <c r="D32" s="202" t="s">
        <v>84</v>
      </c>
      <c r="E32" s="202" t="s">
        <v>340</v>
      </c>
      <c r="F32" s="6" t="s">
        <v>623</v>
      </c>
      <c r="G32" s="145">
        <v>41725</v>
      </c>
      <c r="H32" s="476">
        <v>42089</v>
      </c>
      <c r="I32" s="75">
        <v>2520.0000000000005</v>
      </c>
      <c r="J32" s="75">
        <v>90000</v>
      </c>
      <c r="L32" s="477">
        <f t="shared" si="0"/>
        <v>41999</v>
      </c>
      <c r="M32" s="501">
        <f t="shared" si="1"/>
        <v>41909</v>
      </c>
      <c r="N32" s="477">
        <f t="shared" si="1"/>
        <v>41819</v>
      </c>
      <c r="P32" s="188">
        <f>P31/4</f>
        <v>1395.0000000000002</v>
      </c>
    </row>
    <row r="33" spans="1:14" ht="15.75">
      <c r="A33" s="88" t="s">
        <v>255</v>
      </c>
      <c r="B33" s="95">
        <v>2000</v>
      </c>
      <c r="C33" s="168" t="s">
        <v>256</v>
      </c>
      <c r="D33" s="202" t="s">
        <v>257</v>
      </c>
      <c r="E33" s="202" t="s">
        <v>287</v>
      </c>
      <c r="F33" s="6" t="s">
        <v>630</v>
      </c>
      <c r="G33" s="145">
        <v>41743</v>
      </c>
      <c r="H33" s="476">
        <v>42107</v>
      </c>
      <c r="I33" s="75">
        <v>171</v>
      </c>
      <c r="J33" s="75">
        <v>3000</v>
      </c>
      <c r="L33" s="477">
        <f t="shared" si="0"/>
        <v>42017</v>
      </c>
      <c r="M33" s="477">
        <f t="shared" si="1"/>
        <v>41927</v>
      </c>
      <c r="N33" s="477">
        <f>M33-90</f>
        <v>41837</v>
      </c>
    </row>
    <row r="34" spans="1:14" ht="15.75">
      <c r="A34" s="51" t="s">
        <v>300</v>
      </c>
      <c r="B34" s="307">
        <v>2003</v>
      </c>
      <c r="C34" s="308" t="s">
        <v>301</v>
      </c>
      <c r="D34" s="345" t="s">
        <v>302</v>
      </c>
      <c r="E34" s="198" t="s">
        <v>287</v>
      </c>
      <c r="F34" s="6" t="s">
        <v>634</v>
      </c>
      <c r="G34" s="7">
        <v>41748</v>
      </c>
      <c r="H34" s="476">
        <v>42112</v>
      </c>
      <c r="I34" s="69">
        <v>819.00000000000011</v>
      </c>
      <c r="J34" s="69">
        <v>27000</v>
      </c>
      <c r="L34" s="477">
        <f t="shared" si="0"/>
        <v>42022</v>
      </c>
      <c r="M34" s="477">
        <f t="shared" si="1"/>
        <v>41932</v>
      </c>
      <c r="N34" s="477">
        <f t="shared" si="1"/>
        <v>41842</v>
      </c>
    </row>
    <row r="35" spans="1:14" ht="15.75">
      <c r="A35" s="51" t="s">
        <v>303</v>
      </c>
      <c r="B35" s="307">
        <v>1994</v>
      </c>
      <c r="C35" s="308" t="s">
        <v>304</v>
      </c>
      <c r="D35" s="345" t="s">
        <v>271</v>
      </c>
      <c r="E35" s="198" t="s">
        <v>287</v>
      </c>
      <c r="F35" s="6" t="s">
        <v>632</v>
      </c>
      <c r="G35" s="7">
        <v>41748</v>
      </c>
      <c r="H35" s="476">
        <v>42112</v>
      </c>
      <c r="I35" s="69">
        <v>684.00000000000011</v>
      </c>
      <c r="J35" s="69">
        <v>22000</v>
      </c>
      <c r="L35" s="477">
        <f t="shared" si="0"/>
        <v>42022</v>
      </c>
      <c r="M35" s="477">
        <f t="shared" si="1"/>
        <v>41932</v>
      </c>
      <c r="N35" s="477">
        <f t="shared" si="1"/>
        <v>41842</v>
      </c>
    </row>
    <row r="36" spans="1:14" ht="15.75">
      <c r="A36" s="51" t="s">
        <v>179</v>
      </c>
      <c r="B36" s="307">
        <v>2013</v>
      </c>
      <c r="C36" s="308" t="s">
        <v>306</v>
      </c>
      <c r="D36" s="345" t="s">
        <v>307</v>
      </c>
      <c r="E36" s="198" t="s">
        <v>338</v>
      </c>
      <c r="F36" s="6" t="s">
        <v>633</v>
      </c>
      <c r="G36" s="7">
        <v>41748</v>
      </c>
      <c r="H36" s="476">
        <v>42112</v>
      </c>
      <c r="I36" s="472">
        <v>576</v>
      </c>
      <c r="J36" s="472">
        <v>18000</v>
      </c>
      <c r="L36" s="477">
        <f t="shared" si="0"/>
        <v>42022</v>
      </c>
      <c r="M36" s="477">
        <f t="shared" si="1"/>
        <v>41932</v>
      </c>
      <c r="N36" s="477">
        <f t="shared" si="1"/>
        <v>41842</v>
      </c>
    </row>
    <row r="37" spans="1:14" ht="15.75">
      <c r="A37" s="51" t="s">
        <v>136</v>
      </c>
      <c r="B37" s="10">
        <v>2012</v>
      </c>
      <c r="C37" s="167" t="s">
        <v>137</v>
      </c>
      <c r="D37" s="345" t="s">
        <v>626</v>
      </c>
      <c r="E37" s="198" t="s">
        <v>340</v>
      </c>
      <c r="F37" s="6" t="s">
        <v>627</v>
      </c>
      <c r="G37" s="7">
        <v>41761</v>
      </c>
      <c r="H37" s="39">
        <v>42125</v>
      </c>
      <c r="I37" s="312">
        <v>900.00000000000011</v>
      </c>
      <c r="J37" s="312">
        <v>30000</v>
      </c>
      <c r="L37" s="477">
        <f t="shared" si="0"/>
        <v>42035</v>
      </c>
      <c r="M37" s="477">
        <f t="shared" si="1"/>
        <v>41945</v>
      </c>
      <c r="N37" s="477">
        <f t="shared" si="1"/>
        <v>41855</v>
      </c>
    </row>
    <row r="38" spans="1:14" ht="15.75">
      <c r="A38" s="465" t="s">
        <v>638</v>
      </c>
      <c r="B38" s="307">
        <v>2007</v>
      </c>
      <c r="C38" s="308" t="s">
        <v>639</v>
      </c>
      <c r="D38" s="345" t="s">
        <v>640</v>
      </c>
      <c r="E38" s="198" t="s">
        <v>287</v>
      </c>
      <c r="F38" s="6" t="s">
        <v>641</v>
      </c>
      <c r="G38" s="7">
        <v>41761</v>
      </c>
      <c r="H38" s="39">
        <v>42125</v>
      </c>
      <c r="I38" s="472">
        <v>414.00000000000006</v>
      </c>
      <c r="J38" s="472">
        <v>12000</v>
      </c>
      <c r="L38" s="477">
        <f t="shared" si="0"/>
        <v>42035</v>
      </c>
      <c r="M38" s="477">
        <f t="shared" si="1"/>
        <v>41945</v>
      </c>
      <c r="N38" s="477">
        <f t="shared" si="1"/>
        <v>41855</v>
      </c>
    </row>
    <row r="39" spans="1:14" ht="15.75" customHeight="1">
      <c r="A39" s="466"/>
      <c r="B39" s="467"/>
      <c r="C39" s="467"/>
      <c r="D39" s="467"/>
      <c r="E39" s="470"/>
      <c r="F39" s="206"/>
      <c r="G39" s="471"/>
      <c r="H39" s="471"/>
      <c r="I39" s="471"/>
      <c r="J39" s="474"/>
    </row>
  </sheetData>
  <autoFilter ref="A1:N39"/>
  <sortState ref="A1:J38">
    <sortCondition ref="H1:H38"/>
  </sortState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4"/>
  <sheetViews>
    <sheetView workbookViewId="0">
      <selection activeCell="F21" sqref="F21"/>
    </sheetView>
  </sheetViews>
  <sheetFormatPr defaultRowHeight="15"/>
  <cols>
    <col min="2" max="2" width="25.5703125" customWidth="1"/>
    <col min="3" max="3" width="14" customWidth="1"/>
    <col min="4" max="4" width="11.7109375" customWidth="1"/>
    <col min="5" max="5" width="14.42578125" customWidth="1"/>
    <col min="6" max="6" width="29.140625" customWidth="1"/>
    <col min="7" max="7" width="20" customWidth="1"/>
    <col min="9" max="9" width="9.7109375" bestFit="1" customWidth="1"/>
    <col min="10" max="10" width="14.85546875" customWidth="1"/>
    <col min="11" max="11" width="14.5703125" customWidth="1"/>
  </cols>
  <sheetData>
    <row r="1" spans="2:11" ht="15.75" thickBot="1"/>
    <row r="2" spans="2:11">
      <c r="B2" s="533" t="s">
        <v>0</v>
      </c>
      <c r="C2" s="535" t="s">
        <v>80</v>
      </c>
      <c r="D2" s="531" t="s">
        <v>1</v>
      </c>
      <c r="E2" s="531" t="s">
        <v>82</v>
      </c>
      <c r="F2" s="535" t="s">
        <v>83</v>
      </c>
      <c r="G2" s="531" t="s">
        <v>72</v>
      </c>
      <c r="H2" s="535" t="s">
        <v>2</v>
      </c>
      <c r="I2" s="535"/>
      <c r="J2" s="537" t="s">
        <v>249</v>
      </c>
      <c r="K2" s="537" t="s">
        <v>248</v>
      </c>
    </row>
    <row r="3" spans="2:11" ht="15.75" thickBot="1">
      <c r="B3" s="534"/>
      <c r="C3" s="536"/>
      <c r="D3" s="532"/>
      <c r="E3" s="532"/>
      <c r="F3" s="536"/>
      <c r="G3" s="532"/>
      <c r="H3" s="536"/>
      <c r="I3" s="536"/>
      <c r="J3" s="538"/>
      <c r="K3" s="538"/>
    </row>
    <row r="4" spans="2:11" ht="16.5" thickBot="1">
      <c r="B4" s="126"/>
      <c r="C4" s="127"/>
      <c r="D4" s="58"/>
      <c r="E4" s="58"/>
      <c r="F4" s="127"/>
      <c r="G4" s="58"/>
      <c r="H4" s="127"/>
      <c r="I4" s="127"/>
      <c r="J4" s="61"/>
      <c r="K4" s="61"/>
    </row>
    <row r="5" spans="2:11" ht="15.75">
      <c r="B5" s="50" t="s">
        <v>11</v>
      </c>
      <c r="C5" s="20">
        <v>1995</v>
      </c>
      <c r="D5" s="167" t="s">
        <v>12</v>
      </c>
      <c r="E5" s="29" t="s">
        <v>84</v>
      </c>
      <c r="F5" s="241" t="s">
        <v>340</v>
      </c>
      <c r="G5" s="347" t="s">
        <v>617</v>
      </c>
      <c r="H5" s="318">
        <v>41664</v>
      </c>
      <c r="I5" s="7">
        <v>42028</v>
      </c>
      <c r="J5" s="64">
        <v>873.00000000000011</v>
      </c>
      <c r="K5" s="64">
        <v>29000</v>
      </c>
    </row>
    <row r="6" spans="2:11" ht="16.5" thickBot="1">
      <c r="B6" s="50" t="s">
        <v>620</v>
      </c>
      <c r="C6" s="41">
        <v>1998</v>
      </c>
      <c r="D6" s="181" t="s">
        <v>105</v>
      </c>
      <c r="E6" s="458" t="s">
        <v>621</v>
      </c>
      <c r="F6" s="241" t="s">
        <v>340</v>
      </c>
      <c r="G6" s="348" t="s">
        <v>619</v>
      </c>
      <c r="H6" s="318">
        <v>41664</v>
      </c>
      <c r="I6" s="7">
        <v>42028</v>
      </c>
      <c r="J6" s="69">
        <v>176.4</v>
      </c>
      <c r="K6" s="68">
        <v>3200</v>
      </c>
    </row>
    <row r="7" spans="2:11" ht="16.5" thickBot="1">
      <c r="B7" s="50" t="s">
        <v>255</v>
      </c>
      <c r="C7" s="95">
        <v>2000</v>
      </c>
      <c r="D7" s="168" t="s">
        <v>256</v>
      </c>
      <c r="E7" s="202" t="s">
        <v>257</v>
      </c>
      <c r="F7" s="241" t="s">
        <v>287</v>
      </c>
      <c r="G7" s="364" t="s">
        <v>630</v>
      </c>
      <c r="H7" s="318">
        <v>41743</v>
      </c>
      <c r="I7" s="7">
        <v>42107</v>
      </c>
      <c r="J7" s="69">
        <v>171</v>
      </c>
      <c r="K7" s="69">
        <v>3000</v>
      </c>
    </row>
    <row r="8" spans="2:11" ht="15.75">
      <c r="B8" s="50" t="s">
        <v>300</v>
      </c>
      <c r="C8" s="142">
        <v>2003</v>
      </c>
      <c r="D8" s="182" t="s">
        <v>301</v>
      </c>
      <c r="E8" s="202" t="s">
        <v>302</v>
      </c>
      <c r="F8" s="241" t="s">
        <v>287</v>
      </c>
      <c r="G8" s="347" t="s">
        <v>634</v>
      </c>
      <c r="H8" s="318">
        <v>41748</v>
      </c>
      <c r="I8" s="7">
        <v>42112</v>
      </c>
      <c r="J8" s="69">
        <v>819.00000000000011</v>
      </c>
      <c r="K8" s="75">
        <v>27000</v>
      </c>
    </row>
    <row r="9" spans="2:11" ht="15.75">
      <c r="B9" s="50" t="s">
        <v>303</v>
      </c>
      <c r="C9" s="142">
        <v>1994</v>
      </c>
      <c r="D9" s="182" t="s">
        <v>304</v>
      </c>
      <c r="E9" s="202" t="s">
        <v>271</v>
      </c>
      <c r="F9" s="241" t="s">
        <v>287</v>
      </c>
      <c r="G9" s="398" t="s">
        <v>632</v>
      </c>
      <c r="H9" s="318">
        <v>41748</v>
      </c>
      <c r="I9" s="7">
        <v>42112</v>
      </c>
      <c r="J9" s="75">
        <v>684.00000000000011</v>
      </c>
      <c r="K9" s="75">
        <v>22000</v>
      </c>
    </row>
    <row r="10" spans="2:11" ht="16.5" thickBot="1">
      <c r="B10" s="50" t="s">
        <v>179</v>
      </c>
      <c r="C10" s="142">
        <v>2013</v>
      </c>
      <c r="D10" s="182" t="s">
        <v>306</v>
      </c>
      <c r="E10" s="202" t="s">
        <v>307</v>
      </c>
      <c r="F10" s="241" t="s">
        <v>338</v>
      </c>
      <c r="G10" s="348" t="s">
        <v>633</v>
      </c>
      <c r="H10" s="318">
        <v>41748</v>
      </c>
      <c r="I10" s="7">
        <v>42112</v>
      </c>
      <c r="J10" s="257">
        <v>576</v>
      </c>
      <c r="K10" s="257">
        <v>18000</v>
      </c>
    </row>
    <row r="11" spans="2:11" ht="15.75">
      <c r="B11" s="51" t="s">
        <v>517</v>
      </c>
      <c r="C11" s="5">
        <v>1987</v>
      </c>
      <c r="D11" s="167" t="s">
        <v>55</v>
      </c>
      <c r="E11" s="345" t="s">
        <v>523</v>
      </c>
      <c r="F11" s="241" t="s">
        <v>340</v>
      </c>
      <c r="G11" s="357" t="s">
        <v>516</v>
      </c>
      <c r="H11" s="318">
        <v>41640</v>
      </c>
      <c r="I11" s="7">
        <v>42004</v>
      </c>
      <c r="J11" s="69">
        <v>603.00000000000011</v>
      </c>
      <c r="K11" s="69">
        <v>19000</v>
      </c>
    </row>
    <row r="12" spans="2:11" ht="15.75">
      <c r="B12" s="51" t="s">
        <v>267</v>
      </c>
      <c r="C12" s="5">
        <v>1989</v>
      </c>
      <c r="D12" s="460" t="s">
        <v>67</v>
      </c>
      <c r="E12" s="345" t="s">
        <v>302</v>
      </c>
      <c r="F12" s="241" t="s">
        <v>340</v>
      </c>
      <c r="G12" s="361" t="s">
        <v>518</v>
      </c>
      <c r="H12" s="318">
        <v>41640</v>
      </c>
      <c r="I12" s="7">
        <v>42004</v>
      </c>
      <c r="J12" s="69">
        <v>387.00000000000006</v>
      </c>
      <c r="K12" s="69">
        <v>11000</v>
      </c>
    </row>
    <row r="13" spans="2:11" ht="15.75">
      <c r="B13" s="51" t="s">
        <v>522</v>
      </c>
      <c r="C13" s="5">
        <v>1986</v>
      </c>
      <c r="D13" s="460" t="s">
        <v>58</v>
      </c>
      <c r="E13" s="345" t="s">
        <v>222</v>
      </c>
      <c r="F13" s="241" t="s">
        <v>340</v>
      </c>
      <c r="G13" s="361" t="s">
        <v>521</v>
      </c>
      <c r="H13" s="318">
        <v>41640</v>
      </c>
      <c r="I13" s="7">
        <v>42004</v>
      </c>
      <c r="J13" s="69">
        <v>360.00000000000006</v>
      </c>
      <c r="K13" s="69">
        <v>10000</v>
      </c>
    </row>
    <row r="14" spans="2:11" ht="15.75">
      <c r="B14" s="51" t="s">
        <v>262</v>
      </c>
      <c r="C14" s="5">
        <v>1989</v>
      </c>
      <c r="D14" s="460" t="s">
        <v>59</v>
      </c>
      <c r="E14" s="345" t="s">
        <v>523</v>
      </c>
      <c r="F14" s="241" t="s">
        <v>340</v>
      </c>
      <c r="G14" s="361" t="s">
        <v>525</v>
      </c>
      <c r="H14" s="318">
        <v>41640</v>
      </c>
      <c r="I14" s="7">
        <v>42004</v>
      </c>
      <c r="J14" s="69">
        <v>414.00000000000006</v>
      </c>
      <c r="K14" s="69">
        <v>12000</v>
      </c>
    </row>
    <row r="15" spans="2:11" ht="15.75">
      <c r="B15" s="51" t="s">
        <v>266</v>
      </c>
      <c r="C15" s="5">
        <v>2007</v>
      </c>
      <c r="D15" s="167" t="s">
        <v>81</v>
      </c>
      <c r="E15" s="345" t="s">
        <v>461</v>
      </c>
      <c r="F15" s="241" t="s">
        <v>341</v>
      </c>
      <c r="G15" s="361" t="s">
        <v>526</v>
      </c>
      <c r="H15" s="318">
        <v>41640</v>
      </c>
      <c r="I15" s="7">
        <v>42004</v>
      </c>
      <c r="J15" s="69">
        <v>630.00000000000011</v>
      </c>
      <c r="K15" s="69">
        <v>20000</v>
      </c>
    </row>
    <row r="16" spans="2:11" ht="16.5" thickBot="1">
      <c r="B16" s="56" t="s">
        <v>268</v>
      </c>
      <c r="C16" s="25">
        <v>2003</v>
      </c>
      <c r="D16" s="180" t="s">
        <v>62</v>
      </c>
      <c r="E16" s="459" t="s">
        <v>437</v>
      </c>
      <c r="F16" s="241" t="s">
        <v>342</v>
      </c>
      <c r="G16" s="363" t="s">
        <v>528</v>
      </c>
      <c r="H16" s="318">
        <v>41640</v>
      </c>
      <c r="I16" s="7">
        <v>42004</v>
      </c>
      <c r="J16" s="69">
        <v>157.5</v>
      </c>
      <c r="K16" s="70">
        <v>2500</v>
      </c>
    </row>
    <row r="18" spans="1:14">
      <c r="A18" s="430"/>
      <c r="B18" s="430"/>
      <c r="C18" s="430"/>
      <c r="D18" s="430"/>
      <c r="E18" s="430"/>
      <c r="F18" s="430"/>
      <c r="G18" s="430"/>
      <c r="H18" s="430"/>
      <c r="I18" s="430"/>
      <c r="J18" s="430"/>
      <c r="K18" s="430"/>
      <c r="L18" s="430"/>
      <c r="M18" s="430"/>
      <c r="N18" s="430"/>
    </row>
    <row r="23" spans="1:14" ht="15.75">
      <c r="B23" s="166" t="s">
        <v>179</v>
      </c>
      <c r="C23" s="5">
        <v>2012</v>
      </c>
      <c r="D23" s="167" t="s">
        <v>181</v>
      </c>
      <c r="E23" s="345" t="s">
        <v>180</v>
      </c>
      <c r="F23" s="199" t="s">
        <v>339</v>
      </c>
      <c r="G23" s="6" t="s">
        <v>371</v>
      </c>
      <c r="H23" s="7">
        <v>41468</v>
      </c>
      <c r="I23" s="7">
        <v>41832</v>
      </c>
      <c r="J23" s="69">
        <v>549</v>
      </c>
      <c r="K23" s="69">
        <v>17000</v>
      </c>
    </row>
    <row r="24" spans="1:14" ht="15.75">
      <c r="B24" s="166" t="s">
        <v>179</v>
      </c>
      <c r="C24" s="5">
        <v>2012</v>
      </c>
      <c r="D24" s="167" t="s">
        <v>184</v>
      </c>
      <c r="E24" s="345" t="s">
        <v>180</v>
      </c>
      <c r="F24" s="199" t="s">
        <v>339</v>
      </c>
      <c r="G24" s="6" t="s">
        <v>372</v>
      </c>
      <c r="H24" s="7">
        <v>41468</v>
      </c>
      <c r="I24" s="7">
        <v>41832</v>
      </c>
      <c r="J24" s="69">
        <v>549</v>
      </c>
      <c r="K24" s="69">
        <v>17000</v>
      </c>
    </row>
    <row r="25" spans="1:14" ht="15.75">
      <c r="B25" s="166" t="s">
        <v>179</v>
      </c>
      <c r="C25" s="5">
        <v>2012</v>
      </c>
      <c r="D25" s="167" t="s">
        <v>186</v>
      </c>
      <c r="E25" s="345" t="s">
        <v>180</v>
      </c>
      <c r="F25" s="199" t="s">
        <v>339</v>
      </c>
      <c r="G25" s="6" t="s">
        <v>373</v>
      </c>
      <c r="H25" s="7">
        <v>41468</v>
      </c>
      <c r="I25" s="7">
        <v>41832</v>
      </c>
      <c r="J25" s="69">
        <v>549</v>
      </c>
      <c r="K25" s="69">
        <v>17000</v>
      </c>
    </row>
    <row r="26" spans="1:14" ht="15.75">
      <c r="B26" s="166" t="s">
        <v>179</v>
      </c>
      <c r="C26" s="5">
        <v>2012</v>
      </c>
      <c r="D26" s="167" t="s">
        <v>188</v>
      </c>
      <c r="E26" s="345" t="s">
        <v>180</v>
      </c>
      <c r="F26" s="199" t="s">
        <v>339</v>
      </c>
      <c r="G26" s="6" t="s">
        <v>374</v>
      </c>
      <c r="H26" s="7">
        <v>41468</v>
      </c>
      <c r="I26" s="7">
        <v>41832</v>
      </c>
      <c r="J26" s="69">
        <v>549</v>
      </c>
      <c r="K26" s="69">
        <v>17000</v>
      </c>
    </row>
    <row r="27" spans="1:14" ht="15.75">
      <c r="B27" s="166" t="s">
        <v>202</v>
      </c>
      <c r="C27" s="5">
        <v>1999</v>
      </c>
      <c r="D27" s="167" t="s">
        <v>203</v>
      </c>
      <c r="E27" s="202" t="s">
        <v>180</v>
      </c>
      <c r="F27" s="198" t="s">
        <v>287</v>
      </c>
      <c r="G27" s="6" t="s">
        <v>375</v>
      </c>
      <c r="H27" s="7">
        <v>41471</v>
      </c>
      <c r="I27" s="7">
        <v>41835</v>
      </c>
      <c r="J27" s="69">
        <v>166.8</v>
      </c>
      <c r="K27" s="69">
        <v>3200</v>
      </c>
    </row>
    <row r="28" spans="1:14" ht="15.75">
      <c r="B28" s="166" t="s">
        <v>196</v>
      </c>
      <c r="C28" s="5">
        <v>2012</v>
      </c>
      <c r="D28" s="167" t="s">
        <v>205</v>
      </c>
      <c r="E28" s="20" t="s">
        <v>193</v>
      </c>
      <c r="F28" s="198" t="s">
        <v>336</v>
      </c>
      <c r="G28" s="6" t="s">
        <v>378</v>
      </c>
      <c r="H28" s="7">
        <v>41474</v>
      </c>
      <c r="I28" s="7">
        <v>41838</v>
      </c>
      <c r="J28" s="69">
        <v>481.50000000000006</v>
      </c>
      <c r="K28" s="69">
        <v>14500</v>
      </c>
    </row>
    <row r="29" spans="1:14" ht="15.75">
      <c r="B29" s="166" t="s">
        <v>196</v>
      </c>
      <c r="C29" s="5">
        <v>2012</v>
      </c>
      <c r="D29" s="167" t="s">
        <v>242</v>
      </c>
      <c r="E29" s="20" t="s">
        <v>193</v>
      </c>
      <c r="F29" s="198" t="s">
        <v>336</v>
      </c>
      <c r="G29" s="6" t="s">
        <v>379</v>
      </c>
      <c r="H29" s="7">
        <v>41474</v>
      </c>
      <c r="I29" s="7">
        <v>41838</v>
      </c>
      <c r="J29" s="69">
        <v>481.50000000000006</v>
      </c>
      <c r="K29" s="69">
        <v>14500</v>
      </c>
    </row>
    <row r="30" spans="1:14" ht="15.75">
      <c r="B30" s="166" t="s">
        <v>196</v>
      </c>
      <c r="C30" s="5">
        <v>2012</v>
      </c>
      <c r="D30" s="167" t="s">
        <v>241</v>
      </c>
      <c r="E30" s="20" t="s">
        <v>193</v>
      </c>
      <c r="F30" s="198" t="s">
        <v>344</v>
      </c>
      <c r="G30" s="6" t="s">
        <v>380</v>
      </c>
      <c r="H30" s="7">
        <v>41474</v>
      </c>
      <c r="I30" s="7">
        <v>41838</v>
      </c>
      <c r="J30" s="69">
        <v>481.50000000000006</v>
      </c>
      <c r="K30" s="69">
        <v>14500</v>
      </c>
    </row>
    <row r="31" spans="1:14" ht="15.75">
      <c r="B31" s="161" t="s">
        <v>394</v>
      </c>
      <c r="C31" s="142">
        <v>2010</v>
      </c>
      <c r="D31" s="182" t="s">
        <v>395</v>
      </c>
      <c r="E31" s="202" t="s">
        <v>396</v>
      </c>
      <c r="F31" s="202" t="s">
        <v>397</v>
      </c>
      <c r="G31" s="6" t="s">
        <v>398</v>
      </c>
      <c r="H31" s="7">
        <v>41466</v>
      </c>
      <c r="I31" s="7">
        <v>41830</v>
      </c>
      <c r="J31" s="257">
        <v>738.00000000000011</v>
      </c>
      <c r="K31" s="257">
        <v>24000</v>
      </c>
    </row>
    <row r="32" spans="1:14" ht="15.75">
      <c r="B32" s="166" t="s">
        <v>176</v>
      </c>
      <c r="C32" s="5">
        <v>2010</v>
      </c>
      <c r="D32" s="167" t="s">
        <v>175</v>
      </c>
      <c r="E32" s="20" t="s">
        <v>177</v>
      </c>
      <c r="F32" s="198" t="s">
        <v>343</v>
      </c>
      <c r="G32" s="242" t="s">
        <v>366</v>
      </c>
      <c r="H32" s="7">
        <v>41460</v>
      </c>
      <c r="I32" s="7">
        <v>41459</v>
      </c>
      <c r="J32" s="69">
        <v>630.00000000000011</v>
      </c>
      <c r="K32" s="69">
        <v>20000</v>
      </c>
    </row>
    <row r="33" spans="2:11" ht="15.75">
      <c r="B33" s="166" t="s">
        <v>191</v>
      </c>
      <c r="C33" s="5">
        <v>2010</v>
      </c>
      <c r="D33" s="167" t="s">
        <v>346</v>
      </c>
      <c r="E33" s="20" t="s">
        <v>193</v>
      </c>
      <c r="F33" s="198" t="s">
        <v>89</v>
      </c>
      <c r="G33" s="326" t="s">
        <v>410</v>
      </c>
      <c r="H33" s="7">
        <v>41475</v>
      </c>
      <c r="I33" s="7">
        <v>41839</v>
      </c>
      <c r="J33" s="69">
        <v>2304.0000000000005</v>
      </c>
      <c r="K33" s="69">
        <v>82000</v>
      </c>
    </row>
    <row r="34" spans="2:11" ht="15.75">
      <c r="B34" s="161" t="s">
        <v>413</v>
      </c>
      <c r="C34" s="142">
        <v>2012</v>
      </c>
      <c r="D34" s="182" t="s">
        <v>414</v>
      </c>
      <c r="E34" s="202" t="s">
        <v>415</v>
      </c>
      <c r="F34" s="202" t="s">
        <v>416</v>
      </c>
      <c r="G34" s="379" t="s">
        <v>417</v>
      </c>
      <c r="H34" s="7">
        <v>41479</v>
      </c>
      <c r="I34" s="7">
        <v>41843</v>
      </c>
      <c r="J34" s="257">
        <v>589.5</v>
      </c>
      <c r="K34" s="257">
        <v>18500</v>
      </c>
    </row>
  </sheetData>
  <mergeCells count="9">
    <mergeCell ref="H2:I3"/>
    <mergeCell ref="J2:J3"/>
    <mergeCell ref="K2:K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24"/>
  <sheetViews>
    <sheetView workbookViewId="0">
      <selection activeCell="H24" sqref="H24"/>
    </sheetView>
  </sheetViews>
  <sheetFormatPr defaultRowHeight="15"/>
  <cols>
    <col min="1" max="1" width="5.28515625" customWidth="1"/>
    <col min="2" max="2" width="24.28515625" customWidth="1"/>
    <col min="3" max="3" width="17" customWidth="1"/>
    <col min="4" max="4" width="18.28515625" customWidth="1"/>
    <col min="5" max="5" width="17.140625" customWidth="1"/>
    <col min="7" max="7" width="11.5703125" style="407" bestFit="1" customWidth="1"/>
    <col min="8" max="9" width="11.5703125" style="407" customWidth="1"/>
    <col min="10" max="10" width="9.140625" style="407"/>
    <col min="11" max="11" width="14.7109375" customWidth="1"/>
    <col min="12" max="12" width="12.5703125" customWidth="1"/>
    <col min="13" max="13" width="14.140625" customWidth="1"/>
    <col min="14" max="14" width="13.140625" customWidth="1"/>
    <col min="15" max="15" width="12.5703125" customWidth="1"/>
    <col min="16" max="16" width="10.85546875" customWidth="1"/>
    <col min="17" max="17" width="22.5703125" customWidth="1"/>
    <col min="18" max="18" width="14.85546875" customWidth="1"/>
  </cols>
  <sheetData>
    <row r="1" spans="2:29" s="443" customFormat="1" ht="50.25" customHeight="1" thickBot="1">
      <c r="B1" s="438" t="s">
        <v>689</v>
      </c>
      <c r="C1" s="439" t="s">
        <v>690</v>
      </c>
      <c r="D1" s="439" t="s">
        <v>686</v>
      </c>
      <c r="E1" s="441" t="s">
        <v>687</v>
      </c>
      <c r="F1" s="541" t="s">
        <v>756</v>
      </c>
      <c r="G1" s="543" t="s">
        <v>758</v>
      </c>
      <c r="H1" s="543" t="s">
        <v>757</v>
      </c>
      <c r="I1" s="545" t="s">
        <v>759</v>
      </c>
      <c r="J1" s="442"/>
      <c r="K1" s="439" t="s">
        <v>691</v>
      </c>
      <c r="L1" s="439" t="s">
        <v>692</v>
      </c>
      <c r="M1" s="441" t="s">
        <v>693</v>
      </c>
      <c r="N1" s="440" t="s">
        <v>703</v>
      </c>
      <c r="O1" s="440" t="s">
        <v>704</v>
      </c>
      <c r="P1" s="447" t="s">
        <v>706</v>
      </c>
      <c r="Q1" s="461" t="s">
        <v>685</v>
      </c>
      <c r="R1" s="440" t="s">
        <v>705</v>
      </c>
      <c r="S1" s="440" t="s">
        <v>709</v>
      </c>
      <c r="T1" s="440"/>
      <c r="V1" s="452"/>
      <c r="W1" s="452"/>
      <c r="X1" s="452"/>
      <c r="Y1" s="452"/>
      <c r="Z1" s="452"/>
      <c r="AA1" s="452"/>
      <c r="AB1" s="452"/>
      <c r="AC1" s="452"/>
    </row>
    <row r="2" spans="2:29" ht="15.75" thickBot="1">
      <c r="F2" s="542"/>
      <c r="G2" s="544"/>
      <c r="H2" s="544"/>
      <c r="I2" s="546"/>
    </row>
    <row r="3" spans="2:29" s="435" customFormat="1" ht="15.75">
      <c r="B3" s="488" t="s">
        <v>3</v>
      </c>
      <c r="C3" s="500" t="s">
        <v>694</v>
      </c>
      <c r="D3" s="436">
        <v>25000</v>
      </c>
      <c r="E3" s="489" t="s">
        <v>688</v>
      </c>
      <c r="F3" s="449">
        <v>30790.66</v>
      </c>
      <c r="G3" s="449">
        <v>20014.02</v>
      </c>
      <c r="H3" s="449">
        <f>F3-G3</f>
        <v>10776.64</v>
      </c>
      <c r="I3" s="188">
        <f t="shared" ref="I3:I8" si="0">H3/1.735</f>
        <v>6211.3198847262238</v>
      </c>
      <c r="K3" s="436">
        <v>15000</v>
      </c>
      <c r="L3" s="436">
        <v>10000</v>
      </c>
      <c r="M3" s="444">
        <v>2000</v>
      </c>
      <c r="N3" s="446">
        <v>41776</v>
      </c>
      <c r="O3" s="446">
        <v>42140</v>
      </c>
      <c r="P3" s="457">
        <f>D3*2.7%+35+15</f>
        <v>725.00000000000011</v>
      </c>
      <c r="Q3" s="462" t="s">
        <v>84</v>
      </c>
      <c r="R3" s="435">
        <v>1998</v>
      </c>
      <c r="V3" s="449"/>
      <c r="W3" s="449"/>
      <c r="X3" s="449"/>
      <c r="Y3" s="449"/>
      <c r="Z3" s="449"/>
      <c r="AA3" s="449"/>
      <c r="AB3" s="449"/>
      <c r="AC3" s="449"/>
    </row>
    <row r="4" spans="2:29" s="435" customFormat="1" ht="15.75">
      <c r="B4" s="275" t="s">
        <v>25</v>
      </c>
      <c r="C4" s="410" t="s">
        <v>702</v>
      </c>
      <c r="D4" s="437">
        <v>14000</v>
      </c>
      <c r="E4" s="490" t="s">
        <v>688</v>
      </c>
      <c r="F4" s="449">
        <v>17999.86</v>
      </c>
      <c r="G4" s="449">
        <v>11700</v>
      </c>
      <c r="H4" s="449">
        <f t="shared" ref="H4:H8" si="1">F4-G4</f>
        <v>6299.8600000000006</v>
      </c>
      <c r="I4" s="188">
        <f t="shared" si="0"/>
        <v>3631.0432276657061</v>
      </c>
      <c r="K4" s="437">
        <v>15000</v>
      </c>
      <c r="L4" s="437">
        <v>10000</v>
      </c>
      <c r="M4" s="445">
        <v>2000</v>
      </c>
      <c r="N4" s="446">
        <v>41776</v>
      </c>
      <c r="O4" s="446">
        <v>42140</v>
      </c>
      <c r="P4" s="457">
        <f t="shared" ref="P4:P6" si="2">D4*2.7%+35+15</f>
        <v>428.00000000000006</v>
      </c>
      <c r="Q4" s="462" t="s">
        <v>84</v>
      </c>
      <c r="R4" s="435">
        <v>1991</v>
      </c>
      <c r="V4" s="449"/>
      <c r="W4" s="449"/>
      <c r="X4" s="449"/>
      <c r="Y4" s="449"/>
      <c r="Z4" s="449"/>
      <c r="AA4" s="449"/>
      <c r="AB4" s="449"/>
      <c r="AC4" s="449"/>
    </row>
    <row r="5" spans="2:29" s="435" customFormat="1" ht="15.75" thickBot="1">
      <c r="B5" s="275" t="s">
        <v>332</v>
      </c>
      <c r="C5" s="433" t="s">
        <v>695</v>
      </c>
      <c r="D5" s="437">
        <v>24000</v>
      </c>
      <c r="E5" s="490" t="s">
        <v>688</v>
      </c>
      <c r="F5" s="449"/>
      <c r="G5" s="449"/>
      <c r="H5" s="449">
        <f t="shared" si="1"/>
        <v>0</v>
      </c>
      <c r="I5" s="188">
        <f t="shared" si="0"/>
        <v>0</v>
      </c>
      <c r="K5" s="437">
        <v>15000</v>
      </c>
      <c r="L5" s="437">
        <v>10000</v>
      </c>
      <c r="M5" s="445">
        <v>2000</v>
      </c>
      <c r="N5" s="446">
        <v>41776</v>
      </c>
      <c r="O5" s="446">
        <v>42140</v>
      </c>
      <c r="P5" s="457">
        <f t="shared" si="2"/>
        <v>698.00000000000011</v>
      </c>
      <c r="Q5" s="463" t="s">
        <v>330</v>
      </c>
      <c r="R5" s="435">
        <v>2001</v>
      </c>
      <c r="V5" s="449"/>
      <c r="W5" s="449"/>
      <c r="X5" s="449"/>
      <c r="Y5" s="449"/>
      <c r="Z5" s="449"/>
      <c r="AA5" s="449"/>
      <c r="AB5" s="449"/>
      <c r="AC5" s="449"/>
    </row>
    <row r="6" spans="2:29" s="435" customFormat="1" ht="15.75" customHeight="1" thickBot="1">
      <c r="B6" s="491" t="s">
        <v>714</v>
      </c>
      <c r="C6" s="454" t="s">
        <v>715</v>
      </c>
      <c r="D6" s="455">
        <v>25000</v>
      </c>
      <c r="E6" s="490" t="s">
        <v>719</v>
      </c>
      <c r="F6" s="449"/>
      <c r="G6" s="449"/>
      <c r="H6" s="449">
        <f t="shared" si="1"/>
        <v>0</v>
      </c>
      <c r="I6" s="188">
        <f t="shared" si="0"/>
        <v>0</v>
      </c>
      <c r="K6" s="455">
        <v>15000</v>
      </c>
      <c r="L6" s="455">
        <v>10000</v>
      </c>
      <c r="M6" s="456">
        <v>2000</v>
      </c>
      <c r="N6" s="446">
        <v>41803</v>
      </c>
      <c r="O6" s="446">
        <v>42167</v>
      </c>
      <c r="P6" s="457">
        <f t="shared" si="2"/>
        <v>725.00000000000011</v>
      </c>
      <c r="Q6" s="464" t="s">
        <v>745</v>
      </c>
      <c r="R6" s="453">
        <v>1991</v>
      </c>
      <c r="S6" s="435" t="s">
        <v>625</v>
      </c>
      <c r="V6" s="446"/>
      <c r="W6" s="446"/>
      <c r="X6" s="446"/>
      <c r="Y6" s="446"/>
      <c r="Z6" s="446"/>
      <c r="AA6" s="446"/>
      <c r="AB6" s="446"/>
      <c r="AC6" s="446"/>
    </row>
    <row r="7" spans="2:29" s="435" customFormat="1" ht="15.75" thickBot="1">
      <c r="B7" s="488" t="s">
        <v>723</v>
      </c>
      <c r="C7" s="434" t="s">
        <v>724</v>
      </c>
      <c r="D7" s="436">
        <v>24500</v>
      </c>
      <c r="E7" s="490" t="s">
        <v>720</v>
      </c>
      <c r="F7" s="449">
        <v>34738.019999999997</v>
      </c>
      <c r="G7" s="449">
        <v>21863.56</v>
      </c>
      <c r="H7" s="449">
        <f t="shared" si="1"/>
        <v>12874.459999999995</v>
      </c>
      <c r="I7" s="188">
        <f t="shared" si="0"/>
        <v>7420.4380403458181</v>
      </c>
      <c r="K7" s="436">
        <v>15000</v>
      </c>
      <c r="L7" s="436">
        <v>10000</v>
      </c>
      <c r="M7" s="444">
        <v>2000</v>
      </c>
      <c r="N7" s="446">
        <v>41814</v>
      </c>
      <c r="O7" s="446">
        <v>42178</v>
      </c>
      <c r="P7" s="457">
        <f>D7*2.7%+35+15</f>
        <v>711.50000000000011</v>
      </c>
      <c r="Q7" s="463" t="s">
        <v>721</v>
      </c>
      <c r="R7" s="453">
        <v>1997</v>
      </c>
      <c r="V7" s="446"/>
      <c r="W7" s="446"/>
      <c r="X7" s="446"/>
      <c r="Y7" s="446"/>
      <c r="Z7" s="446"/>
      <c r="AA7" s="446"/>
      <c r="AB7" s="446"/>
      <c r="AC7" s="446"/>
    </row>
    <row r="8" spans="2:29" s="435" customFormat="1" ht="16.5" customHeight="1" thickBot="1">
      <c r="B8" s="491" t="s">
        <v>164</v>
      </c>
      <c r="C8" s="454" t="s">
        <v>711</v>
      </c>
      <c r="D8" s="455">
        <v>13000</v>
      </c>
      <c r="E8" s="490" t="s">
        <v>712</v>
      </c>
      <c r="F8" s="449">
        <v>23254.45</v>
      </c>
      <c r="G8" s="493">
        <v>9301.68</v>
      </c>
      <c r="H8" s="449">
        <f t="shared" si="1"/>
        <v>13952.77</v>
      </c>
      <c r="I8" s="188">
        <f t="shared" si="0"/>
        <v>8041.9423631123918</v>
      </c>
      <c r="K8" s="455">
        <v>15000</v>
      </c>
      <c r="L8" s="455">
        <v>10000</v>
      </c>
      <c r="M8" s="456">
        <v>2000</v>
      </c>
      <c r="N8" s="446">
        <v>41797</v>
      </c>
      <c r="O8" s="446">
        <v>42161</v>
      </c>
      <c r="P8" s="457">
        <f t="shared" ref="P8" si="3">D8*2.7%+35+15</f>
        <v>401.00000000000006</v>
      </c>
      <c r="Q8" s="464" t="s">
        <v>713</v>
      </c>
      <c r="R8" s="453">
        <v>1998</v>
      </c>
      <c r="S8" s="435" t="s">
        <v>348</v>
      </c>
      <c r="V8" s="446"/>
      <c r="W8" s="446"/>
      <c r="X8" s="446"/>
      <c r="Y8" s="446"/>
      <c r="Z8" s="446"/>
      <c r="AA8" s="446"/>
      <c r="AB8" s="446"/>
      <c r="AC8" s="446"/>
    </row>
    <row r="9" spans="2:29" s="435" customFormat="1" ht="15.75" thickBot="1">
      <c r="B9" s="491" t="s">
        <v>727</v>
      </c>
      <c r="C9" s="454" t="s">
        <v>789</v>
      </c>
      <c r="D9" s="455">
        <v>17000</v>
      </c>
      <c r="E9" s="492" t="s">
        <v>728</v>
      </c>
      <c r="F9" s="449" t="s">
        <v>761</v>
      </c>
      <c r="G9" s="449" t="s">
        <v>761</v>
      </c>
      <c r="H9" s="494" t="s">
        <v>574</v>
      </c>
      <c r="I9" s="449">
        <v>17000</v>
      </c>
      <c r="K9" s="436">
        <v>15000</v>
      </c>
      <c r="L9" s="436">
        <v>10000</v>
      </c>
      <c r="M9" s="444">
        <v>2000</v>
      </c>
      <c r="N9" s="446">
        <v>41823</v>
      </c>
      <c r="O9" s="446">
        <v>42187</v>
      </c>
      <c r="P9" s="457">
        <f>D9*2.7%+35+15</f>
        <v>509.00000000000006</v>
      </c>
      <c r="Q9" s="463" t="s">
        <v>710</v>
      </c>
      <c r="R9" s="453">
        <v>2013</v>
      </c>
      <c r="S9" s="435" t="s">
        <v>729</v>
      </c>
      <c r="V9" s="446"/>
      <c r="W9" s="446"/>
      <c r="X9" s="446"/>
      <c r="Y9" s="446"/>
      <c r="Z9" s="446"/>
      <c r="AA9" s="446"/>
      <c r="AB9" s="446"/>
      <c r="AC9" s="446"/>
    </row>
    <row r="10" spans="2:29">
      <c r="F10" s="188"/>
    </row>
    <row r="11" spans="2:29" ht="15.75" thickBot="1"/>
    <row r="12" spans="2:29" ht="15.75" thickBot="1">
      <c r="D12" s="483">
        <f>SUM(D3:D11)</f>
        <v>142500</v>
      </c>
    </row>
    <row r="13" spans="2:29">
      <c r="B13" s="212" t="s">
        <v>3</v>
      </c>
      <c r="C13" s="212" t="s">
        <v>694</v>
      </c>
    </row>
    <row r="14" spans="2:29">
      <c r="B14" s="212" t="s">
        <v>25</v>
      </c>
      <c r="C14" s="212" t="s">
        <v>702</v>
      </c>
    </row>
    <row r="15" spans="2:29">
      <c r="B15" s="212" t="s">
        <v>332</v>
      </c>
      <c r="C15" s="212" t="s">
        <v>695</v>
      </c>
    </row>
    <row r="16" spans="2:29">
      <c r="B16" s="212" t="s">
        <v>714</v>
      </c>
      <c r="C16" s="212" t="s">
        <v>715</v>
      </c>
    </row>
    <row r="17" spans="2:7">
      <c r="B17" s="212" t="s">
        <v>723</v>
      </c>
      <c r="C17" s="212" t="s">
        <v>724</v>
      </c>
    </row>
    <row r="18" spans="2:7">
      <c r="B18" s="212" t="s">
        <v>164</v>
      </c>
      <c r="C18" s="212" t="s">
        <v>711</v>
      </c>
    </row>
    <row r="23" spans="2:7">
      <c r="G23" s="188">
        <v>125500</v>
      </c>
    </row>
    <row r="24" spans="2:7">
      <c r="G24" s="188">
        <f>150000/1.74</f>
        <v>86206.896551724145</v>
      </c>
    </row>
  </sheetData>
  <mergeCells count="4">
    <mergeCell ref="F1:F2"/>
    <mergeCell ref="G1:G2"/>
    <mergeCell ref="H1:H2"/>
    <mergeCell ref="I1:I2"/>
  </mergeCells>
  <pageMargins left="0.7" right="0.7" top="0.75" bottom="0.75" header="0.3" footer="0.3"/>
  <pageSetup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workbookViewId="0">
      <selection activeCell="H23" sqref="H23"/>
    </sheetView>
  </sheetViews>
  <sheetFormatPr defaultRowHeight="15"/>
  <cols>
    <col min="1" max="1" width="4" customWidth="1"/>
    <col min="2" max="2" width="15.85546875" bestFit="1" customWidth="1"/>
    <col min="3" max="3" width="4" customWidth="1"/>
    <col min="4" max="4" width="14.42578125" customWidth="1"/>
    <col min="5" max="5" width="4.140625" style="407" customWidth="1"/>
    <col min="6" max="7" width="10.5703125" bestFit="1" customWidth="1"/>
    <col min="8" max="8" width="9.85546875" bestFit="1" customWidth="1"/>
    <col min="9" max="9" width="10.5703125" bestFit="1" customWidth="1"/>
    <col min="10" max="10" width="18.7109375" bestFit="1" customWidth="1"/>
    <col min="11" max="11" width="10.5703125" bestFit="1" customWidth="1"/>
    <col min="12" max="12" width="9.85546875" bestFit="1" customWidth="1"/>
    <col min="13" max="13" width="11.42578125" bestFit="1" customWidth="1"/>
  </cols>
  <sheetData>
    <row r="1" spans="2:14">
      <c r="B1" t="s">
        <v>716</v>
      </c>
      <c r="D1" t="s">
        <v>717</v>
      </c>
      <c r="F1" t="s">
        <v>718</v>
      </c>
    </row>
    <row r="2" spans="2:14">
      <c r="B2" s="435"/>
      <c r="D2" s="435"/>
      <c r="F2" s="435"/>
    </row>
    <row r="3" spans="2:14" s="435" customFormat="1">
      <c r="B3" s="450" t="s">
        <v>688</v>
      </c>
      <c r="D3" s="451">
        <v>41776</v>
      </c>
      <c r="F3" s="448">
        <v>2587.5000000000005</v>
      </c>
    </row>
    <row r="4" spans="2:14" s="435" customFormat="1">
      <c r="B4" s="450" t="s">
        <v>708</v>
      </c>
      <c r="D4" s="451">
        <v>41789</v>
      </c>
      <c r="F4" s="448">
        <v>288.25</v>
      </c>
    </row>
    <row r="5" spans="2:14" s="435" customFormat="1">
      <c r="B5" s="450" t="s">
        <v>712</v>
      </c>
      <c r="D5" s="451">
        <v>41796</v>
      </c>
      <c r="F5" s="448">
        <v>100.25000000000001</v>
      </c>
    </row>
    <row r="6" spans="2:14" s="435" customFormat="1">
      <c r="B6" s="450" t="s">
        <v>719</v>
      </c>
      <c r="D6" s="451">
        <v>41803</v>
      </c>
      <c r="F6" s="448">
        <v>181.25000000000003</v>
      </c>
    </row>
    <row r="7" spans="2:14" s="435" customFormat="1">
      <c r="B7" s="450" t="s">
        <v>688</v>
      </c>
      <c r="D7" s="451">
        <v>41868</v>
      </c>
      <c r="F7" s="448">
        <v>2587.5000000000005</v>
      </c>
    </row>
    <row r="8" spans="2:14" s="435" customFormat="1">
      <c r="B8" s="450" t="s">
        <v>708</v>
      </c>
      <c r="D8" s="451">
        <v>41881</v>
      </c>
      <c r="F8" s="448">
        <v>288.25</v>
      </c>
    </row>
    <row r="9" spans="2:14" s="435" customFormat="1">
      <c r="B9" s="450" t="s">
        <v>712</v>
      </c>
      <c r="D9" s="451">
        <v>41888</v>
      </c>
      <c r="F9" s="448">
        <v>100.25000000000001</v>
      </c>
    </row>
    <row r="10" spans="2:14" s="435" customFormat="1">
      <c r="B10" s="450" t="s">
        <v>719</v>
      </c>
      <c r="D10" s="451">
        <v>41895</v>
      </c>
      <c r="F10" s="448">
        <v>181.25000000000003</v>
      </c>
    </row>
    <row r="11" spans="2:14" s="435" customFormat="1" ht="15.75">
      <c r="B11" s="450" t="s">
        <v>688</v>
      </c>
      <c r="D11" s="451">
        <v>41960</v>
      </c>
      <c r="F11" s="448">
        <v>2587.5000000000005</v>
      </c>
      <c r="J11" s="50"/>
      <c r="K11" s="20"/>
      <c r="L11" s="21"/>
      <c r="M11" s="20"/>
      <c r="N11" s="64"/>
    </row>
    <row r="12" spans="2:14" s="435" customFormat="1" ht="15.75">
      <c r="B12" s="450" t="s">
        <v>708</v>
      </c>
      <c r="D12" s="451">
        <v>41973</v>
      </c>
      <c r="F12" s="448">
        <v>288.25</v>
      </c>
      <c r="J12" s="50"/>
      <c r="K12" s="20"/>
      <c r="L12" s="21"/>
      <c r="M12" s="20"/>
      <c r="N12" s="68"/>
    </row>
    <row r="13" spans="2:14" s="435" customFormat="1" ht="15.75">
      <c r="B13" s="450" t="s">
        <v>712</v>
      </c>
      <c r="D13" s="451">
        <v>41979</v>
      </c>
      <c r="F13" s="448">
        <v>100.25000000000001</v>
      </c>
      <c r="J13" s="50"/>
      <c r="K13" s="20"/>
      <c r="L13" s="21"/>
      <c r="M13" s="20"/>
      <c r="N13" s="68"/>
    </row>
    <row r="14" spans="2:14" s="435" customFormat="1" ht="15.75">
      <c r="B14" s="450" t="s">
        <v>719</v>
      </c>
      <c r="D14" s="451">
        <v>41986</v>
      </c>
      <c r="F14" s="448">
        <v>181.25000000000003</v>
      </c>
      <c r="J14" s="50"/>
      <c r="K14" s="20"/>
      <c r="L14" s="21"/>
      <c r="M14" s="20"/>
      <c r="N14" s="68"/>
    </row>
    <row r="15" spans="2:14" s="435" customFormat="1">
      <c r="B15" s="450" t="s">
        <v>688</v>
      </c>
      <c r="D15" s="451">
        <v>42052</v>
      </c>
      <c r="F15" s="448">
        <v>2587.5000000000005</v>
      </c>
    </row>
    <row r="16" spans="2:14" s="435" customFormat="1">
      <c r="B16" s="450" t="s">
        <v>708</v>
      </c>
      <c r="D16" s="451">
        <v>42063</v>
      </c>
      <c r="F16" s="448">
        <v>288.25</v>
      </c>
    </row>
    <row r="17" spans="2:6" s="435" customFormat="1">
      <c r="B17" s="450" t="s">
        <v>712</v>
      </c>
      <c r="D17" s="451">
        <v>42069</v>
      </c>
      <c r="F17" s="448">
        <v>100.25000000000001</v>
      </c>
    </row>
    <row r="18" spans="2:6" s="435" customFormat="1">
      <c r="B18" s="450" t="s">
        <v>719</v>
      </c>
      <c r="D18" s="451">
        <v>42076</v>
      </c>
      <c r="F18" s="448">
        <v>181.25000000000003</v>
      </c>
    </row>
    <row r="19" spans="2:6" s="435" customFormat="1"/>
  </sheetData>
  <autoFilter ref="B1:F18"/>
  <sortState ref="B3:F18">
    <sortCondition ref="D3:D1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1</vt:i4>
      </vt:variant>
    </vt:vector>
  </HeadingPairs>
  <TitlesOfParts>
    <vt:vector size="31" baseType="lpstr">
      <vt:lpstr>GPI</vt:lpstr>
      <vt:lpstr>ALDAGI</vt:lpstr>
      <vt:lpstr>Sheet2</vt:lpstr>
      <vt:lpstr>Gpi-loss</vt:lpstr>
      <vt:lpstr>due to pay</vt:lpstr>
      <vt:lpstr>list</vt:lpstr>
      <vt:lpstr>July-14</vt:lpstr>
      <vt:lpstr>Aldagi-loss</vt:lpstr>
      <vt:lpstr>Schedule1</vt:lpstr>
      <vt:lpstr>audit</vt:lpstr>
      <vt:lpstr>05-MAY</vt:lpstr>
      <vt:lpstr>05-Apr</vt:lpstr>
      <vt:lpstr>05-mar</vt:lpstr>
      <vt:lpstr>FEB-14</vt:lpstr>
      <vt:lpstr>20-Jan-14</vt:lpstr>
      <vt:lpstr>20-Dec</vt:lpstr>
      <vt:lpstr>5-DEC</vt:lpstr>
      <vt:lpstr>5-Nov</vt:lpstr>
      <vt:lpstr>5-SEP</vt:lpstr>
      <vt:lpstr>REINSURE</vt:lpstr>
      <vt:lpstr>5-Aug</vt:lpstr>
      <vt:lpstr>Base</vt:lpstr>
      <vt:lpstr>Sheet1</vt:lpstr>
      <vt:lpstr>Sheet3</vt:lpstr>
      <vt:lpstr>5-jun</vt:lpstr>
      <vt:lpstr>5-Jul</vt:lpstr>
      <vt:lpstr>9-Jul</vt:lpstr>
      <vt:lpstr>5-oct</vt:lpstr>
      <vt:lpstr>cars</vt:lpstr>
      <vt:lpstr>Sheet4</vt:lpstr>
      <vt:lpstr>Base!Print_Area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it-s</dc:creator>
  <cp:lastModifiedBy>Tamuna Mikiashvili</cp:lastModifiedBy>
  <cp:lastPrinted>2014-08-05T15:21:24Z</cp:lastPrinted>
  <dcterms:created xsi:type="dcterms:W3CDTF">2011-10-21T12:57:17Z</dcterms:created>
  <dcterms:modified xsi:type="dcterms:W3CDTF">2020-09-04T16:25:08Z</dcterms:modified>
</cp:coreProperties>
</file>